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chaelapotancokova/Library/CloudStorage/OneDrive-Slovenskýfutbalovýzväz/SsFZ/Audit/2026/"/>
    </mc:Choice>
  </mc:AlternateContent>
  <xr:revisionPtr revIDLastSave="0" documentId="13_ncr:1_{925759A3-D111-914B-833F-010A23D17BA0}" xr6:coauthVersionLast="47" xr6:coauthVersionMax="47" xr10:uidLastSave="{00000000-0000-0000-0000-000000000000}"/>
  <bookViews>
    <workbookView xWindow="0" yWindow="600" windowWidth="38400" windowHeight="19880" xr2:uid="{00000000-000D-0000-FFFF-FFFF00000000}"/>
  </bookViews>
  <sheets>
    <sheet name="rozpočet" sheetId="1" r:id="rId1"/>
    <sheet name="rozpočet2" sheetId="2" r:id="rId2"/>
    <sheet name="rozpočet3" sheetId="3" r:id="rId3"/>
    <sheet name="príjmová časť" sheetId="4" r:id="rId4"/>
  </sheets>
  <definedNames>
    <definedName name="_xlnm.Print_Area" localSheetId="3">'príjmová časť'!$A$1:$D$34</definedName>
    <definedName name="_xlnm.Print_Area" localSheetId="0">rozpočet!$A$1:$I$26</definedName>
    <definedName name="_xlnm.Print_Area" localSheetId="1">rozpočet2!$A$1:$G$19</definedName>
    <definedName name="_xlnm.Print_Area" localSheetId="2">rozpočet3!$A$1:$F$51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" l="1"/>
  <c r="C28" i="4"/>
  <c r="C12" i="4"/>
  <c r="G33" i="3"/>
  <c r="J24" i="1"/>
  <c r="B37" i="3"/>
  <c r="B16" i="3"/>
  <c r="B17" i="3"/>
  <c r="B5" i="3"/>
  <c r="B9" i="4"/>
  <c r="F32" i="3"/>
  <c r="B43" i="3"/>
  <c r="B15" i="3"/>
  <c r="F31" i="3"/>
  <c r="F30" i="3"/>
  <c r="F29" i="3"/>
  <c r="F28" i="3"/>
  <c r="I18" i="1"/>
  <c r="I19" i="1"/>
  <c r="I20" i="1" l="1"/>
  <c r="B39" i="3"/>
  <c r="D19" i="2" l="1"/>
  <c r="E19" i="2"/>
  <c r="F19" i="2"/>
  <c r="C19" i="2"/>
  <c r="B8" i="4"/>
  <c r="B17" i="1"/>
  <c r="B29" i="3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3" i="2"/>
  <c r="F24" i="1"/>
  <c r="G24" i="1"/>
  <c r="H24" i="1"/>
  <c r="E24" i="1"/>
  <c r="I17" i="1"/>
  <c r="I16" i="1"/>
  <c r="I15" i="1"/>
  <c r="I14" i="1"/>
  <c r="I13" i="1"/>
  <c r="I12" i="1"/>
  <c r="I11" i="1"/>
  <c r="I10" i="1"/>
  <c r="I9" i="1"/>
  <c r="I8" i="1"/>
  <c r="B12" i="4"/>
  <c r="B26" i="4" s="1"/>
  <c r="B18" i="3"/>
  <c r="F27" i="3"/>
  <c r="F26" i="3"/>
  <c r="F23" i="3"/>
  <c r="F22" i="3"/>
  <c r="F20" i="3"/>
  <c r="F19" i="3"/>
  <c r="F18" i="3"/>
  <c r="F17" i="3"/>
  <c r="F25" i="3"/>
  <c r="F24" i="3" l="1"/>
  <c r="G19" i="2"/>
  <c r="F15" i="3" s="1"/>
  <c r="F21" i="3"/>
  <c r="B2" i="3"/>
  <c r="F16" i="3" s="1"/>
  <c r="I24" i="1"/>
  <c r="F14" i="3" s="1"/>
  <c r="I21" i="1"/>
  <c r="B51" i="3" l="1"/>
  <c r="F33" i="3"/>
  <c r="B27" i="4" s="1"/>
  <c r="B28" i="4" s="1"/>
</calcChain>
</file>

<file path=xl/sharedStrings.xml><?xml version="1.0" encoding="utf-8"?>
<sst xmlns="http://schemas.openxmlformats.org/spreadsheetml/2006/main" count="232" uniqueCount="161">
  <si>
    <t>počet účastníkov</t>
  </si>
  <si>
    <t>termín</t>
  </si>
  <si>
    <t>cestovné</t>
  </si>
  <si>
    <t>VV SsFZ</t>
  </si>
  <si>
    <t>ŠTK SsFZ</t>
  </si>
  <si>
    <t>KM SsFZ</t>
  </si>
  <si>
    <t>DK SsFZ</t>
  </si>
  <si>
    <t>OK SsFZ</t>
  </si>
  <si>
    <t>RK SsFZ</t>
  </si>
  <si>
    <t>Rekapitulácia výdavkovej časti</t>
  </si>
  <si>
    <t>Položka</t>
  </si>
  <si>
    <t>Rekapitulácia:</t>
  </si>
  <si>
    <t>zodpovedný</t>
  </si>
  <si>
    <t>štvrťrok</t>
  </si>
  <si>
    <t>rozpočet</t>
  </si>
  <si>
    <t>TMK SsFZ</t>
  </si>
  <si>
    <t>Porada sekret. ObFZ</t>
  </si>
  <si>
    <t>poštovné a diaľ. známky</t>
  </si>
  <si>
    <t>poistné (autá, DHIM, osoby)</t>
  </si>
  <si>
    <t>I. Nepredv. príjmy (odvol. a námiet. vklady)</t>
  </si>
  <si>
    <t>KR</t>
  </si>
  <si>
    <t>TMK</t>
  </si>
  <si>
    <t>I.</t>
  </si>
  <si>
    <t>II.</t>
  </si>
  <si>
    <t>III.</t>
  </si>
  <si>
    <t>IV.</t>
  </si>
  <si>
    <t>stravné</t>
  </si>
  <si>
    <t>V. Paušálne náhrady R a DZ</t>
  </si>
  <si>
    <t>spotreba PHM</t>
  </si>
  <si>
    <t>Spolu</t>
  </si>
  <si>
    <t>Spolu príjmy</t>
  </si>
  <si>
    <t>Predpokladané príjmy</t>
  </si>
  <si>
    <t>Predpokladané náklady v €</t>
  </si>
  <si>
    <t>Spolu - výdavky</t>
  </si>
  <si>
    <t>nájomné a iné</t>
  </si>
  <si>
    <t>KR SsFZ + TÚ + UD</t>
  </si>
  <si>
    <t>Schôdzková činnosť</t>
  </si>
  <si>
    <t>I - IV.</t>
  </si>
  <si>
    <t>I. - IV.</t>
  </si>
  <si>
    <t>I. IV.</t>
  </si>
  <si>
    <t xml:space="preserve">III.  </t>
  </si>
  <si>
    <t>IV. Rozpis súťaží,  metod. mater.</t>
  </si>
  <si>
    <t>III. Nemajstrovské súťaže (výbery)</t>
  </si>
  <si>
    <t>nákup DHM</t>
  </si>
  <si>
    <t>poplatky  banke a iné</t>
  </si>
  <si>
    <t>dohody  R a DZ</t>
  </si>
  <si>
    <t>Predpokladané výdavky</t>
  </si>
  <si>
    <t>Konferencia SsFZ</t>
  </si>
  <si>
    <t>I. Doškoľovanie - strana 1</t>
  </si>
  <si>
    <t>II. Schôdzková činnosť - strana 2</t>
  </si>
  <si>
    <t xml:space="preserve">III. Nemajstrovské súťaže </t>
  </si>
  <si>
    <t>Stredoslovenský futbalový zväz Banská Bystrica</t>
  </si>
  <si>
    <t>Školenie - doškolenie</t>
  </si>
  <si>
    <t>Názov položky</t>
  </si>
  <si>
    <t>strava
ubytovanie</t>
  </si>
  <si>
    <t xml:space="preserve">nájomné </t>
  </si>
  <si>
    <t>ÚD KR</t>
  </si>
  <si>
    <t xml:space="preserve">dotácia na činnosť ObFZ </t>
  </si>
  <si>
    <t>dotácie na činnosť SsFZ a mládež</t>
  </si>
  <si>
    <t>VI. Príspevky  ObFZ</t>
  </si>
  <si>
    <t>VI. Príspevky ObFZ</t>
  </si>
  <si>
    <t>VIII. Spotrebované nákupy</t>
  </si>
  <si>
    <t>IX. Opravy a údržba</t>
  </si>
  <si>
    <t>XII. Mzdové náklady</t>
  </si>
  <si>
    <t>Spoločné zasadnutie čl. komisií + VV SsFZ</t>
  </si>
  <si>
    <t>IV. Štartovné poplatky</t>
  </si>
  <si>
    <t>XI. Služby - spolu</t>
  </si>
  <si>
    <t xml:space="preserve">VII. Príspevky na mládež </t>
  </si>
  <si>
    <t>XI. Služby</t>
  </si>
  <si>
    <t>XII. Mzdové náklady - spolu</t>
  </si>
  <si>
    <t>KŽF SsFZ</t>
  </si>
  <si>
    <t>I. - IV</t>
  </si>
  <si>
    <t>I.-IV.</t>
  </si>
  <si>
    <t>doškolenie tréneri</t>
  </si>
  <si>
    <t>ceny a iné</t>
  </si>
  <si>
    <t>VK SsFZ</t>
  </si>
  <si>
    <t xml:space="preserve">       </t>
  </si>
  <si>
    <t>Aktív ŠTK a KM a KŽF</t>
  </si>
  <si>
    <t>Zimný seminár DZ  IV., V. a VI. ligy</t>
  </si>
  <si>
    <t>Zimný seminár R V. a VI. ligy</t>
  </si>
  <si>
    <t>FP všetkých R- apríl</t>
  </si>
  <si>
    <t>Licenčný seminár R - licencia A</t>
  </si>
  <si>
    <t>FP IV. ligy a PT - máj</t>
  </si>
  <si>
    <t xml:space="preserve">Letný seminár R a DZ + FP R </t>
  </si>
  <si>
    <t>FP IV. ligy + PT - september</t>
  </si>
  <si>
    <t>VI. Vklady účastníkov školení a seminárov</t>
  </si>
  <si>
    <t>VII. Vklady FK - R a DZ + kompenzácia R mládež</t>
  </si>
  <si>
    <t>iné</t>
  </si>
  <si>
    <t>Doškoľovacie semináre trénerov (6x)</t>
  </si>
  <si>
    <t>Odborná zahraničná stáž</t>
  </si>
  <si>
    <t>Letné tábory</t>
  </si>
  <si>
    <t>Halové turnaje</t>
  </si>
  <si>
    <t>Mladé talenty (chlapci, dievčatá)</t>
  </si>
  <si>
    <t>Workshop vybraných DZ 4. a 5.liga, talent mentor</t>
  </si>
  <si>
    <t>Zimný seminár R a DZ IV. ligy a V.ligy</t>
  </si>
  <si>
    <t>Kontrolné zrazy WU13, WU14</t>
  </si>
  <si>
    <t>Podpora letných táborov dievčat</t>
  </si>
  <si>
    <t>Porady s FK dospelí, mládež, tréneri IV. ligy</t>
  </si>
  <si>
    <t>Regionálne turnaje (U15, U14)</t>
  </si>
  <si>
    <t>IX. Opravy a údržba (servis PC, autá)</t>
  </si>
  <si>
    <t>X. Cestovné (iné) - mimo komisií</t>
  </si>
  <si>
    <t>DDNM (do 2400 €) - aktualizácie software</t>
  </si>
  <si>
    <t>-</t>
  </si>
  <si>
    <t>DK, ŠTK</t>
  </si>
  <si>
    <t>čistiace prostriedky</t>
  </si>
  <si>
    <t>e- knihy a časopisy</t>
  </si>
  <si>
    <t xml:space="preserve"> dohody, odmeny (výbery, semináre, ostatné)</t>
  </si>
  <si>
    <t>V. Dotácie od SFZ a príspevky</t>
  </si>
  <si>
    <t>odmeny komisie</t>
  </si>
  <si>
    <t>Ostatné (DK, ŠTK,..) - výjazdové zasadnutia</t>
  </si>
  <si>
    <t>Rozpočet 2025</t>
  </si>
  <si>
    <t>rozpočet 2025</t>
  </si>
  <si>
    <t>Halová sezóna mládeže (U13, U12 mimo ÚTM a Akad.)</t>
  </si>
  <si>
    <t>Workshop talent mentor</t>
  </si>
  <si>
    <t>I -IV.</t>
  </si>
  <si>
    <t>Vyhlásenie 11-tky SsFZ  (Galavečer Gól)</t>
  </si>
  <si>
    <t>Regions Cup dospelí (cestovné)</t>
  </si>
  <si>
    <t>XV. Daň z príjmu, ostatné poplatky</t>
  </si>
  <si>
    <t>XVII. Odpisy</t>
  </si>
  <si>
    <t>XVIII. Členské poplatky</t>
  </si>
  <si>
    <t>Regions Cup U19, U17 (cestovné)</t>
  </si>
  <si>
    <t>XIX. EURÁ z EURA - infraštruktúra</t>
  </si>
  <si>
    <t>IX. EURÁ z EURA - infraštruktúra</t>
  </si>
  <si>
    <t>XVII. Odpisy (majetok nad 1500€)</t>
  </si>
  <si>
    <t>VII.Príspevky na mládež (vybrané turnaje, prípravky, žiaci)</t>
  </si>
  <si>
    <t>Čerpanie rozpočtu za rok 2025</t>
  </si>
  <si>
    <t>II. Prestupy, hosťovania a registrácie</t>
  </si>
  <si>
    <t>VIII. Úroky banka</t>
  </si>
  <si>
    <t>XI. Reklama na rozhodcovských dresoch</t>
  </si>
  <si>
    <t>X. Poplatky za výstroj R a DZ</t>
  </si>
  <si>
    <t>III. Poplatky a pokuty, uznesenia VV</t>
  </si>
  <si>
    <t>príspevky  na starostlivosť o talentovanú mládež (PPTF, podpora dievčatá, Venglošov pohár)</t>
  </si>
  <si>
    <t>kancelárske  potreby</t>
  </si>
  <si>
    <t>športové poháre, suveníry, jubilanti</t>
  </si>
  <si>
    <t>telefóny, mobily, paušály, internet</t>
  </si>
  <si>
    <t>mzdy (pracovné zmluvy)</t>
  </si>
  <si>
    <t>VIII. Spotrebné nákupy - spolu</t>
  </si>
  <si>
    <t>XIII. Zákonné sociálne a zdrav.poistenie</t>
  </si>
  <si>
    <t>XIV. Zákonné sociálne  náklady</t>
  </si>
  <si>
    <t>médiá a služby, nájomné</t>
  </si>
  <si>
    <t>IV. Rozpis súťaží, metod. materiály</t>
  </si>
  <si>
    <t>Turnaje KŽF - dievčatá</t>
  </si>
  <si>
    <t>X. Cestovné (iné)</t>
  </si>
  <si>
    <t>XIV. Zákonné sociálne náklady</t>
  </si>
  <si>
    <t xml:space="preserve"> +zisk, -  strata</t>
  </si>
  <si>
    <t>XVI. Nepredvídané výdavky</t>
  </si>
  <si>
    <t>školenie a doškolenie R a DZ</t>
  </si>
  <si>
    <t>XI. Iné ostatné výnosy - zúčtov.nájomného, poistného SP 2021-24</t>
  </si>
  <si>
    <t>upomienk.predmety-komisie,VV (kalendáre,blok, perá)</t>
  </si>
  <si>
    <t>XIII. Zákonné soc. a zdrav.poistenie</t>
  </si>
  <si>
    <t>drobné nákupy - drobné predmety, medaile</t>
  </si>
  <si>
    <t>Kontrolné zrazy, výberové zápasy, PPTF (ch+d)</t>
  </si>
  <si>
    <t>Skutočnosť k 31.12.2025</t>
  </si>
  <si>
    <t>ostatné služby (servis PC,  kopírka, aktualizácie a iné)</t>
  </si>
  <si>
    <t xml:space="preserve">potlač na rozhodcovských dresoch - reklama </t>
  </si>
  <si>
    <t>čerpanie k 31.12.2025</t>
  </si>
  <si>
    <t>Skutočnosť  k 31.12.2025</t>
  </si>
  <si>
    <t>Čerpanie k 31.12.2025</t>
  </si>
  <si>
    <t>XVI. Nepredvídané výdavky (výstroj R a DZ)</t>
  </si>
  <si>
    <t xml:space="preserve">auditorské služby, právne služby </t>
  </si>
  <si>
    <t>Príjmová časť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</si>
</sst>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* #,##0.00_)\ &quot;€&quot;_ ;_ * \(#,##0.00\)\ &quot;€&quot;_ ;_ * &quot;-&quot;??_)\ &quot;€&quot;_ ;_ @_ "/>
    <numFmt numFmtId="164" formatCode="_-* #,##0.00\ _€_-;\-* #,##0.00\ _€_-;_-* &quot;-&quot;??\ _€_-;_-@_-"/>
    <numFmt numFmtId="165" formatCode="#,##0.00_ ;\-#,##0.00\ "/>
    <numFmt numFmtId="166" formatCode="#,##0.00\ _€"/>
    <numFmt numFmtId="167" formatCode="_ * #,##0.00_)\ _€_ ;_ * \(#,##0.00\)\ _€_ ;_ * &quot;-&quot;??_)\ _€_ ;_ @_ "/>
    <numFmt numFmtId="168" formatCode="#,##0.00\ &quot;€&quot;"/>
  </numFmts>
  <fonts count="31">
    <font>
      <sz val="10"/>
      <name val="Univers CE"/>
      <charset val="238"/>
    </font>
    <font>
      <sz val="10"/>
      <name val="Univers CE"/>
      <charset val="238"/>
    </font>
    <font>
      <i/>
      <sz val="16"/>
      <name val="Univers CE"/>
      <family val="2"/>
      <charset val="238"/>
    </font>
    <font>
      <i/>
      <sz val="10"/>
      <name val="Univers CE"/>
      <family val="2"/>
      <charset val="238"/>
    </font>
    <font>
      <i/>
      <sz val="14"/>
      <name val="Univers CE"/>
      <family val="2"/>
      <charset val="238"/>
    </font>
    <font>
      <i/>
      <sz val="20"/>
      <name val="Univers CE"/>
      <family val="2"/>
      <charset val="238"/>
    </font>
    <font>
      <sz val="26"/>
      <name val="Univers CE"/>
      <family val="2"/>
      <charset val="238"/>
    </font>
    <font>
      <i/>
      <sz val="26"/>
      <name val="Univers CE"/>
      <family val="2"/>
      <charset val="238"/>
    </font>
    <font>
      <sz val="12"/>
      <name val="Univers CE"/>
      <family val="2"/>
      <charset val="238"/>
    </font>
    <font>
      <i/>
      <sz val="12"/>
      <name val="Univers CE"/>
      <family val="2"/>
      <charset val="238"/>
    </font>
    <font>
      <sz val="10"/>
      <name val="Univers CE"/>
      <family val="2"/>
      <charset val="238"/>
    </font>
    <font>
      <b/>
      <sz val="12"/>
      <name val="Univers CE"/>
      <family val="2"/>
      <charset val="238"/>
    </font>
    <font>
      <b/>
      <sz val="14"/>
      <name val="Univers CE"/>
      <family val="2"/>
      <charset val="238"/>
    </font>
    <font>
      <sz val="11"/>
      <name val="Univers CE"/>
      <charset val="238"/>
    </font>
    <font>
      <i/>
      <sz val="8"/>
      <name val="Univers CE"/>
      <charset val="238"/>
    </font>
    <font>
      <sz val="8"/>
      <name val="Univers CE"/>
      <charset val="238"/>
    </font>
    <font>
      <sz val="12"/>
      <name val="Univers CE"/>
      <charset val="238"/>
    </font>
    <font>
      <i/>
      <sz val="12"/>
      <name val="Univers CE"/>
      <charset val="238"/>
    </font>
    <font>
      <b/>
      <sz val="12"/>
      <name val="Univers CE"/>
      <charset val="238"/>
    </font>
    <font>
      <b/>
      <sz val="11"/>
      <name val="Univers CE"/>
      <charset val="238"/>
    </font>
    <font>
      <b/>
      <sz val="14"/>
      <name val="Univers CE"/>
      <charset val="238"/>
    </font>
    <font>
      <b/>
      <sz val="10"/>
      <name val="Univers CE"/>
      <charset val="238"/>
    </font>
    <font>
      <b/>
      <i/>
      <sz val="10"/>
      <name val="Univers CE"/>
      <charset val="238"/>
    </font>
    <font>
      <b/>
      <sz val="9"/>
      <name val="Univers CE"/>
      <charset val="238"/>
    </font>
    <font>
      <i/>
      <sz val="11"/>
      <name val="Univers CE"/>
      <charset val="238"/>
    </font>
    <font>
      <b/>
      <i/>
      <vertAlign val="superscript"/>
      <sz val="12"/>
      <name val="Univers CE"/>
      <charset val="238"/>
    </font>
    <font>
      <b/>
      <i/>
      <sz val="12"/>
      <name val="Univers CE"/>
      <charset val="238"/>
    </font>
    <font>
      <i/>
      <sz val="10"/>
      <name val="Univers CE"/>
      <charset val="238"/>
    </font>
    <font>
      <sz val="9"/>
      <name val="Univers CE"/>
      <charset val="238"/>
    </font>
    <font>
      <b/>
      <i/>
      <sz val="11"/>
      <name val="Univers CE"/>
      <charset val="238"/>
    </font>
    <font>
      <b/>
      <i/>
      <sz val="16"/>
      <name val="Univers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7" fillId="0" borderId="0" xfId="0" applyFont="1" applyAlignment="1">
      <alignment horizontal="center" vertical="center"/>
    </xf>
    <xf numFmtId="0" fontId="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0" fillId="0" borderId="0" xfId="0" applyNumberFormat="1"/>
    <xf numFmtId="0" fontId="15" fillId="0" borderId="0" xfId="0" applyFont="1"/>
    <xf numFmtId="0" fontId="12" fillId="0" borderId="17" xfId="0" applyFont="1" applyBorder="1"/>
    <xf numFmtId="0" fontId="8" fillId="2" borderId="11" xfId="0" applyFont="1" applyFill="1" applyBorder="1"/>
    <xf numFmtId="0" fontId="10" fillId="0" borderId="11" xfId="0" applyFont="1" applyBorder="1" applyAlignment="1">
      <alignment horizontal="right"/>
    </xf>
    <xf numFmtId="0" fontId="2" fillId="2" borderId="2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12" fillId="0" borderId="0" xfId="0" applyFont="1"/>
    <xf numFmtId="2" fontId="0" fillId="0" borderId="0" xfId="0" applyNumberFormat="1"/>
    <xf numFmtId="0" fontId="0" fillId="0" borderId="0" xfId="0" applyAlignment="1">
      <alignment horizontal="left"/>
    </xf>
    <xf numFmtId="0" fontId="8" fillId="5" borderId="39" xfId="0" applyFont="1" applyFill="1" applyBorder="1"/>
    <xf numFmtId="0" fontId="8" fillId="5" borderId="11" xfId="0" applyFont="1" applyFill="1" applyBorder="1"/>
    <xf numFmtId="164" fontId="0" fillId="0" borderId="0" xfId="0" applyNumberFormat="1"/>
    <xf numFmtId="0" fontId="16" fillId="0" borderId="0" xfId="0" applyFont="1"/>
    <xf numFmtId="0" fontId="10" fillId="0" borderId="11" xfId="0" applyFont="1" applyBorder="1" applyAlignment="1">
      <alignment horizontal="right" wrapText="1"/>
    </xf>
    <xf numFmtId="0" fontId="1" fillId="0" borderId="0" xfId="0" applyFont="1" applyAlignment="1">
      <alignment horizontal="right" vertical="center"/>
    </xf>
    <xf numFmtId="0" fontId="12" fillId="2" borderId="18" xfId="0" applyFont="1" applyFill="1" applyBorder="1"/>
    <xf numFmtId="0" fontId="8" fillId="2" borderId="36" xfId="0" applyFont="1" applyFill="1" applyBorder="1"/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 wrapText="1"/>
    </xf>
    <xf numFmtId="49" fontId="16" fillId="0" borderId="18" xfId="0" applyNumberFormat="1" applyFont="1" applyBorder="1" applyAlignment="1">
      <alignment horizontal="left" vertical="center"/>
    </xf>
    <xf numFmtId="2" fontId="21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2" fontId="21" fillId="0" borderId="0" xfId="0" applyNumberFormat="1" applyFont="1" applyAlignment="1">
      <alignment horizontal="left"/>
    </xf>
    <xf numFmtId="0" fontId="13" fillId="0" borderId="0" xfId="0" applyFont="1"/>
    <xf numFmtId="0" fontId="21" fillId="0" borderId="0" xfId="0" applyFont="1"/>
    <xf numFmtId="0" fontId="24" fillId="2" borderId="10" xfId="0" applyFont="1" applyFill="1" applyBorder="1"/>
    <xf numFmtId="0" fontId="24" fillId="0" borderId="10" xfId="0" applyFont="1" applyBorder="1"/>
    <xf numFmtId="0" fontId="24" fillId="2" borderId="10" xfId="0" applyFont="1" applyFill="1" applyBorder="1" applyAlignment="1">
      <alignment horizontal="left" vertical="center"/>
    </xf>
    <xf numFmtId="0" fontId="13" fillId="0" borderId="11" xfId="0" applyFont="1" applyBorder="1" applyAlignment="1">
      <alignment horizontal="right" vertical="center"/>
    </xf>
    <xf numFmtId="0" fontId="24" fillId="2" borderId="11" xfId="0" applyFont="1" applyFill="1" applyBorder="1" applyAlignment="1">
      <alignment horizontal="left" vertical="center"/>
    </xf>
    <xf numFmtId="0" fontId="24" fillId="8" borderId="11" xfId="0" applyFont="1" applyFill="1" applyBorder="1" applyAlignment="1">
      <alignment horizontal="left" vertical="center"/>
    </xf>
    <xf numFmtId="0" fontId="24" fillId="8" borderId="12" xfId="0" applyFont="1" applyFill="1" applyBorder="1" applyAlignment="1">
      <alignment horizontal="left" vertical="center" wrapText="1"/>
    </xf>
    <xf numFmtId="0" fontId="24" fillId="8" borderId="24" xfId="0" applyFont="1" applyFill="1" applyBorder="1" applyAlignment="1">
      <alignment horizontal="left" vertical="center"/>
    </xf>
    <xf numFmtId="0" fontId="24" fillId="2" borderId="45" xfId="0" applyFont="1" applyFill="1" applyBorder="1" applyAlignment="1">
      <alignment horizontal="left" vertical="center"/>
    </xf>
    <xf numFmtId="0" fontId="24" fillId="2" borderId="46" xfId="0" applyFont="1" applyFill="1" applyBorder="1" applyAlignment="1">
      <alignment horizontal="left" vertical="center"/>
    </xf>
    <xf numFmtId="0" fontId="13" fillId="6" borderId="39" xfId="0" applyFont="1" applyFill="1" applyBorder="1" applyAlignment="1">
      <alignment horizontal="left" vertical="center"/>
    </xf>
    <xf numFmtId="0" fontId="13" fillId="7" borderId="11" xfId="0" applyFont="1" applyFill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9" fillId="2" borderId="28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8" xfId="0" applyNumberFormat="1" applyFont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/>
    </xf>
    <xf numFmtId="0" fontId="13" fillId="2" borderId="29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4" fontId="13" fillId="0" borderId="24" xfId="0" applyNumberFormat="1" applyFont="1" applyBorder="1" applyAlignment="1">
      <alignment horizontal="center" vertical="center"/>
    </xf>
    <xf numFmtId="0" fontId="13" fillId="2" borderId="40" xfId="0" applyFont="1" applyFill="1" applyBorder="1" applyAlignment="1">
      <alignment horizontal="left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4" fontId="13" fillId="0" borderId="20" xfId="0" applyNumberFormat="1" applyFont="1" applyBorder="1" applyAlignment="1">
      <alignment horizontal="center" vertical="center"/>
    </xf>
    <xf numFmtId="4" fontId="13" fillId="0" borderId="26" xfId="0" applyNumberFormat="1" applyFont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4" fontId="13" fillId="0" borderId="27" xfId="0" applyNumberFormat="1" applyFont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/>
    </xf>
    <xf numFmtId="0" fontId="0" fillId="2" borderId="29" xfId="0" applyFill="1" applyBorder="1" applyAlignment="1">
      <alignment horizontal="left" vertical="center" wrapText="1"/>
    </xf>
    <xf numFmtId="0" fontId="0" fillId="2" borderId="35" xfId="0" applyFill="1" applyBorder="1" applyAlignment="1">
      <alignment horizontal="left" vertical="center" wrapText="1"/>
    </xf>
    <xf numFmtId="0" fontId="0" fillId="8" borderId="29" xfId="0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center" vertical="center" wrapText="1" shrinkToFit="1"/>
    </xf>
    <xf numFmtId="0" fontId="17" fillId="2" borderId="2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0" fontId="0" fillId="2" borderId="11" xfId="0" applyFill="1" applyBorder="1"/>
    <xf numFmtId="0" fontId="0" fillId="0" borderId="5" xfId="0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6" xfId="0" applyFill="1" applyBorder="1"/>
    <xf numFmtId="2" fontId="21" fillId="2" borderId="16" xfId="0" applyNumberFormat="1" applyFont="1" applyFill="1" applyBorder="1" applyAlignment="1">
      <alignment horizontal="center" vertical="center"/>
    </xf>
    <xf numFmtId="0" fontId="28" fillId="8" borderId="12" xfId="0" applyFont="1" applyFill="1" applyBorder="1" applyAlignment="1">
      <alignment horizontal="left" vertical="center" wrapText="1"/>
    </xf>
    <xf numFmtId="0" fontId="28" fillId="8" borderId="12" xfId="0" applyFont="1" applyFill="1" applyBorder="1" applyAlignment="1">
      <alignment horizontal="left" vertical="top" wrapText="1"/>
    </xf>
    <xf numFmtId="0" fontId="28" fillId="2" borderId="12" xfId="0" applyFont="1" applyFill="1" applyBorder="1" applyAlignment="1">
      <alignment horizontal="left" vertical="center" wrapText="1"/>
    </xf>
    <xf numFmtId="0" fontId="22" fillId="2" borderId="15" xfId="0" applyFont="1" applyFill="1" applyBorder="1" applyAlignment="1">
      <alignment horizontal="center" vertical="center"/>
    </xf>
    <xf numFmtId="0" fontId="27" fillId="0" borderId="10" xfId="0" applyFont="1" applyBorder="1"/>
    <xf numFmtId="0" fontId="17" fillId="2" borderId="10" xfId="0" applyFont="1" applyFill="1" applyBorder="1"/>
    <xf numFmtId="0" fontId="27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right" vertical="center" wrapText="1"/>
    </xf>
    <xf numFmtId="0" fontId="18" fillId="2" borderId="9" xfId="0" applyFont="1" applyFill="1" applyBorder="1" applyAlignment="1">
      <alignment horizontal="left" vertical="center"/>
    </xf>
    <xf numFmtId="2" fontId="29" fillId="0" borderId="0" xfId="0" applyNumberFormat="1" applyFont="1" applyAlignment="1">
      <alignment horizontal="left" vertical="center"/>
    </xf>
    <xf numFmtId="0" fontId="0" fillId="2" borderId="29" xfId="0" applyFill="1" applyBorder="1"/>
    <xf numFmtId="164" fontId="19" fillId="0" borderId="10" xfId="0" applyNumberFormat="1" applyFont="1" applyBorder="1" applyAlignment="1">
      <alignment horizontal="center"/>
    </xf>
    <xf numFmtId="164" fontId="19" fillId="0" borderId="11" xfId="0" applyNumberFormat="1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12" xfId="0" applyNumberFormat="1" applyFont="1" applyBorder="1" applyAlignment="1">
      <alignment horizontal="center"/>
    </xf>
    <xf numFmtId="164" fontId="19" fillId="6" borderId="15" xfId="0" applyNumberFormat="1" applyFont="1" applyFill="1" applyBorder="1" applyAlignment="1">
      <alignment horizontal="center" vertical="center"/>
    </xf>
    <xf numFmtId="0" fontId="13" fillId="7" borderId="29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/>
    </xf>
    <xf numFmtId="0" fontId="18" fillId="3" borderId="18" xfId="0" applyFont="1" applyFill="1" applyBorder="1" applyAlignment="1">
      <alignment horizontal="center"/>
    </xf>
    <xf numFmtId="164" fontId="21" fillId="0" borderId="39" xfId="0" applyNumberFormat="1" applyFont="1" applyBorder="1" applyAlignment="1">
      <alignment horizontal="center" vertical="center"/>
    </xf>
    <xf numFmtId="2" fontId="21" fillId="6" borderId="47" xfId="0" applyNumberFormat="1" applyFont="1" applyFill="1" applyBorder="1" applyAlignment="1">
      <alignment horizontal="center" vertical="center"/>
    </xf>
    <xf numFmtId="167" fontId="19" fillId="5" borderId="39" xfId="0" applyNumberFormat="1" applyFont="1" applyFill="1" applyBorder="1"/>
    <xf numFmtId="164" fontId="13" fillId="0" borderId="10" xfId="0" applyNumberFormat="1" applyFont="1" applyBorder="1"/>
    <xf numFmtId="167" fontId="19" fillId="5" borderId="11" xfId="0" applyNumberFormat="1" applyFont="1" applyFill="1" applyBorder="1" applyAlignment="1">
      <alignment horizontal="center"/>
    </xf>
    <xf numFmtId="167" fontId="19" fillId="5" borderId="11" xfId="0" applyNumberFormat="1" applyFont="1" applyFill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right" vertical="center"/>
    </xf>
    <xf numFmtId="164" fontId="19" fillId="4" borderId="48" xfId="0" applyNumberFormat="1" applyFont="1" applyFill="1" applyBorder="1" applyAlignment="1">
      <alignment horizontal="center" vertical="center"/>
    </xf>
    <xf numFmtId="0" fontId="19" fillId="3" borderId="48" xfId="0" applyFont="1" applyFill="1" applyBorder="1"/>
    <xf numFmtId="164" fontId="19" fillId="6" borderId="39" xfId="0" applyNumberFormat="1" applyFont="1" applyFill="1" applyBorder="1" applyAlignment="1">
      <alignment horizontal="center" vertical="center"/>
    </xf>
    <xf numFmtId="164" fontId="19" fillId="7" borderId="11" xfId="0" applyNumberFormat="1" applyFont="1" applyFill="1" applyBorder="1" applyAlignment="1">
      <alignment horizontal="center" vertical="center"/>
    </xf>
    <xf numFmtId="164" fontId="19" fillId="9" borderId="11" xfId="0" applyNumberFormat="1" applyFont="1" applyFill="1" applyBorder="1" applyAlignment="1">
      <alignment horizontal="center" vertical="center"/>
    </xf>
    <xf numFmtId="164" fontId="19" fillId="9" borderId="12" xfId="0" applyNumberFormat="1" applyFont="1" applyFill="1" applyBorder="1" applyAlignment="1">
      <alignment horizontal="center" vertical="center"/>
    </xf>
    <xf numFmtId="164" fontId="19" fillId="9" borderId="48" xfId="0" applyNumberFormat="1" applyFont="1" applyFill="1" applyBorder="1" applyAlignment="1">
      <alignment horizontal="left" vertical="center"/>
    </xf>
    <xf numFmtId="164" fontId="19" fillId="8" borderId="49" xfId="0" applyNumberFormat="1" applyFont="1" applyFill="1" applyBorder="1" applyAlignment="1">
      <alignment horizontal="left" vertical="center"/>
    </xf>
    <xf numFmtId="0" fontId="18" fillId="3" borderId="15" xfId="0" applyFont="1" applyFill="1" applyBorder="1" applyAlignment="1">
      <alignment vertical="center"/>
    </xf>
    <xf numFmtId="164" fontId="18" fillId="5" borderId="39" xfId="0" applyNumberFormat="1" applyFont="1" applyFill="1" applyBorder="1" applyAlignment="1">
      <alignment horizontal="center"/>
    </xf>
    <xf numFmtId="164" fontId="18" fillId="5" borderId="11" xfId="0" applyNumberFormat="1" applyFont="1" applyFill="1" applyBorder="1" applyAlignment="1">
      <alignment horizontal="center"/>
    </xf>
    <xf numFmtId="164" fontId="16" fillId="0" borderId="11" xfId="0" applyNumberFormat="1" applyFont="1" applyBorder="1" applyAlignment="1">
      <alignment horizontal="center"/>
    </xf>
    <xf numFmtId="164" fontId="18" fillId="5" borderId="12" xfId="0" applyNumberFormat="1" applyFont="1" applyFill="1" applyBorder="1" applyAlignment="1">
      <alignment horizontal="center"/>
    </xf>
    <xf numFmtId="164" fontId="21" fillId="5" borderId="12" xfId="0" applyNumberFormat="1" applyFont="1" applyFill="1" applyBorder="1" applyAlignment="1">
      <alignment horizontal="center"/>
    </xf>
    <xf numFmtId="164" fontId="18" fillId="3" borderId="48" xfId="0" applyNumberFormat="1" applyFont="1" applyFill="1" applyBorder="1" applyAlignment="1">
      <alignment horizontal="center" vertical="center"/>
    </xf>
    <xf numFmtId="0" fontId="18" fillId="3" borderId="15" xfId="0" applyFont="1" applyFill="1" applyBorder="1"/>
    <xf numFmtId="166" fontId="20" fillId="0" borderId="13" xfId="0" applyNumberFormat="1" applyFont="1" applyBorder="1" applyAlignment="1">
      <alignment vertical="center"/>
    </xf>
    <xf numFmtId="166" fontId="20" fillId="0" borderId="27" xfId="0" applyNumberFormat="1" applyFont="1" applyBorder="1" applyAlignment="1">
      <alignment vertical="center"/>
    </xf>
    <xf numFmtId="165" fontId="20" fillId="0" borderId="47" xfId="0" applyNumberFormat="1" applyFont="1" applyBorder="1" applyAlignment="1">
      <alignment horizontal="right" vertical="center"/>
    </xf>
    <xf numFmtId="0" fontId="19" fillId="7" borderId="35" xfId="0" applyFont="1" applyFill="1" applyBorder="1" applyAlignment="1">
      <alignment horizontal="center" vertical="center" wrapText="1"/>
    </xf>
    <xf numFmtId="0" fontId="19" fillId="3" borderId="47" xfId="0" applyFont="1" applyFill="1" applyBorder="1" applyAlignment="1">
      <alignment vertical="center"/>
    </xf>
    <xf numFmtId="0" fontId="29" fillId="4" borderId="28" xfId="0" applyFont="1" applyFill="1" applyBorder="1" applyAlignment="1">
      <alignment horizontal="center" vertical="center"/>
    </xf>
    <xf numFmtId="44" fontId="21" fillId="7" borderId="29" xfId="0" applyNumberFormat="1" applyFont="1" applyFill="1" applyBorder="1" applyAlignment="1">
      <alignment horizontal="center"/>
    </xf>
    <xf numFmtId="44" fontId="21" fillId="7" borderId="29" xfId="0" applyNumberFormat="1" applyFont="1" applyFill="1" applyBorder="1" applyAlignment="1">
      <alignment horizontal="center" vertical="center"/>
    </xf>
    <xf numFmtId="44" fontId="19" fillId="7" borderId="35" xfId="0" applyNumberFormat="1" applyFont="1" applyFill="1" applyBorder="1" applyAlignment="1">
      <alignment horizontal="center" vertical="center" wrapText="1"/>
    </xf>
    <xf numFmtId="44" fontId="0" fillId="7" borderId="29" xfId="0" applyNumberFormat="1" applyFill="1" applyBorder="1" applyAlignment="1">
      <alignment horizontal="center"/>
    </xf>
    <xf numFmtId="44" fontId="0" fillId="7" borderId="29" xfId="0" applyNumberFormat="1" applyFill="1" applyBorder="1" applyAlignment="1">
      <alignment horizontal="center" vertical="center"/>
    </xf>
    <xf numFmtId="44" fontId="29" fillId="7" borderId="9" xfId="0" applyNumberFormat="1" applyFont="1" applyFill="1" applyBorder="1" applyAlignment="1">
      <alignment horizontal="center" vertical="center"/>
    </xf>
    <xf numFmtId="44" fontId="0" fillId="0" borderId="0" xfId="0" applyNumberFormat="1"/>
    <xf numFmtId="44" fontId="21" fillId="0" borderId="0" xfId="0" applyNumberFormat="1" applyFont="1" applyAlignment="1">
      <alignment horizontal="left" vertical="center"/>
    </xf>
    <xf numFmtId="44" fontId="0" fillId="0" borderId="0" xfId="0" applyNumberFormat="1" applyAlignment="1">
      <alignment horizontal="left" vertical="center"/>
    </xf>
    <xf numFmtId="44" fontId="18" fillId="7" borderId="29" xfId="0" applyNumberFormat="1" applyFont="1" applyFill="1" applyBorder="1" applyAlignment="1">
      <alignment horizontal="center"/>
    </xf>
    <xf numFmtId="44" fontId="16" fillId="7" borderId="29" xfId="0" applyNumberFormat="1" applyFont="1" applyFill="1" applyBorder="1" applyAlignment="1">
      <alignment horizontal="center"/>
    </xf>
    <xf numFmtId="44" fontId="18" fillId="7" borderId="9" xfId="0" applyNumberFormat="1" applyFont="1" applyFill="1" applyBorder="1" applyAlignment="1">
      <alignment horizontal="center"/>
    </xf>
    <xf numFmtId="44" fontId="23" fillId="7" borderId="35" xfId="0" applyNumberFormat="1" applyFont="1" applyFill="1" applyBorder="1" applyAlignment="1">
      <alignment horizontal="center" vertical="center" wrapText="1"/>
    </xf>
    <xf numFmtId="168" fontId="18" fillId="7" borderId="9" xfId="0" applyNumberFormat="1" applyFont="1" applyFill="1" applyBorder="1" applyAlignment="1">
      <alignment horizontal="right"/>
    </xf>
    <xf numFmtId="44" fontId="13" fillId="7" borderId="29" xfId="0" applyNumberFormat="1" applyFont="1" applyFill="1" applyBorder="1" applyAlignment="1">
      <alignment horizontal="center" vertical="center"/>
    </xf>
    <xf numFmtId="44" fontId="13" fillId="7" borderId="29" xfId="0" applyNumberFormat="1" applyFont="1" applyFill="1" applyBorder="1" applyAlignment="1">
      <alignment horizontal="center"/>
    </xf>
    <xf numFmtId="44" fontId="21" fillId="7" borderId="9" xfId="0" applyNumberFormat="1" applyFont="1" applyFill="1" applyBorder="1" applyAlignment="1">
      <alignment horizontal="center" vertical="center"/>
    </xf>
    <xf numFmtId="44" fontId="19" fillId="7" borderId="9" xfId="0" applyNumberFormat="1" applyFont="1" applyFill="1" applyBorder="1" applyAlignment="1">
      <alignment horizontal="right"/>
    </xf>
    <xf numFmtId="0" fontId="30" fillId="0" borderId="0" xfId="0" applyFont="1" applyAlignment="1">
      <alignment horizontal="center" vertical="center"/>
    </xf>
    <xf numFmtId="0" fontId="0" fillId="0" borderId="0" xfId="0"/>
    <xf numFmtId="0" fontId="18" fillId="3" borderId="23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9" fillId="7" borderId="34" xfId="0" applyFont="1" applyFill="1" applyBorder="1" applyAlignment="1">
      <alignment horizontal="center" vertical="center" wrapText="1"/>
    </xf>
    <xf numFmtId="0" fontId="9" fillId="7" borderId="33" xfId="0" applyFont="1" applyFill="1" applyBorder="1" applyAlignment="1">
      <alignment horizontal="center" vertical="center" wrapText="1"/>
    </xf>
    <xf numFmtId="0" fontId="17" fillId="2" borderId="4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7" borderId="35" xfId="0" applyFont="1" applyFill="1" applyBorder="1" applyAlignment="1">
      <alignment horizontal="center" vertical="center" wrapText="1"/>
    </xf>
    <xf numFmtId="0" fontId="18" fillId="7" borderId="2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showGridLines="0" tabSelected="1" zoomScale="110" zoomScaleNormal="110" workbookViewId="0">
      <selection activeCell="N26" sqref="N26"/>
    </sheetView>
  </sheetViews>
  <sheetFormatPr baseColWidth="10" defaultColWidth="8.83203125" defaultRowHeight="13"/>
  <cols>
    <col min="1" max="1" width="32.33203125" customWidth="1"/>
    <col min="2" max="2" width="12.1640625" customWidth="1"/>
    <col min="3" max="4" width="10.1640625" customWidth="1"/>
    <col min="5" max="5" width="13.1640625" customWidth="1"/>
    <col min="6" max="6" width="14.1640625" customWidth="1"/>
    <col min="7" max="7" width="13.1640625" customWidth="1"/>
    <col min="8" max="8" width="11.33203125" customWidth="1"/>
    <col min="9" max="9" width="15" customWidth="1"/>
    <col min="10" max="10" width="17.1640625" customWidth="1"/>
    <col min="11" max="11" width="11.83203125" bestFit="1" customWidth="1"/>
  </cols>
  <sheetData>
    <row r="1" spans="1:17" ht="34.5" customHeight="1">
      <c r="A1" s="181" t="s">
        <v>51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7" ht="24.75" customHeight="1">
      <c r="A2" s="182" t="s">
        <v>125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7" ht="3.75" hidden="1" customHeight="1" thickBot="1">
      <c r="A3" s="3"/>
      <c r="B3" s="4"/>
      <c r="C3" s="4"/>
      <c r="D3" s="4"/>
      <c r="E3" s="4"/>
      <c r="F3" s="4"/>
      <c r="G3" s="4"/>
      <c r="H3" s="4"/>
    </row>
    <row r="4" spans="1:17" ht="3.75" customHeight="1">
      <c r="A4" s="199"/>
      <c r="B4" s="4"/>
      <c r="C4" s="4"/>
      <c r="D4" s="4"/>
      <c r="E4" s="4"/>
      <c r="F4" s="4"/>
      <c r="G4" s="4"/>
      <c r="H4" s="4"/>
    </row>
    <row r="5" spans="1:17" ht="17" customHeight="1" thickBot="1">
      <c r="A5" s="199"/>
      <c r="B5" s="4"/>
      <c r="C5" s="4"/>
      <c r="D5" s="4"/>
      <c r="E5" s="4"/>
      <c r="F5" s="4"/>
      <c r="G5" s="4"/>
      <c r="H5" s="4"/>
    </row>
    <row r="6" spans="1:17" ht="20" customHeight="1">
      <c r="A6" s="183" t="s">
        <v>52</v>
      </c>
      <c r="B6" s="185" t="s">
        <v>0</v>
      </c>
      <c r="C6" s="187" t="s">
        <v>12</v>
      </c>
      <c r="D6" s="6" t="s">
        <v>1</v>
      </c>
      <c r="E6" s="189" t="s">
        <v>32</v>
      </c>
      <c r="F6" s="190"/>
      <c r="G6" s="190"/>
      <c r="H6" s="190"/>
      <c r="I6" s="179" t="s">
        <v>111</v>
      </c>
      <c r="J6" s="197" t="s">
        <v>155</v>
      </c>
    </row>
    <row r="7" spans="1:17" ht="36" customHeight="1" thickBot="1">
      <c r="A7" s="184"/>
      <c r="B7" s="186"/>
      <c r="C7" s="188"/>
      <c r="D7" s="32" t="s">
        <v>13</v>
      </c>
      <c r="E7" s="33" t="s">
        <v>2</v>
      </c>
      <c r="F7" s="90" t="s">
        <v>54</v>
      </c>
      <c r="G7" s="34" t="s">
        <v>55</v>
      </c>
      <c r="H7" s="7" t="s">
        <v>87</v>
      </c>
      <c r="I7" s="180"/>
      <c r="J7" s="198"/>
    </row>
    <row r="8" spans="1:17" ht="25" customHeight="1">
      <c r="A8" s="88" t="s">
        <v>94</v>
      </c>
      <c r="B8" s="59">
        <v>80</v>
      </c>
      <c r="C8" s="60" t="s">
        <v>20</v>
      </c>
      <c r="D8" s="61" t="s">
        <v>22</v>
      </c>
      <c r="E8" s="62">
        <v>200</v>
      </c>
      <c r="F8" s="63">
        <v>3200</v>
      </c>
      <c r="G8" s="62">
        <v>200</v>
      </c>
      <c r="H8" s="64">
        <v>150</v>
      </c>
      <c r="I8" s="121">
        <f>E8+F8+G8+H8</f>
        <v>3750</v>
      </c>
      <c r="J8" s="173">
        <v>10019.1</v>
      </c>
    </row>
    <row r="9" spans="1:17" ht="25" customHeight="1">
      <c r="A9" s="87" t="s">
        <v>78</v>
      </c>
      <c r="B9" s="66">
        <v>60</v>
      </c>
      <c r="C9" s="67" t="s">
        <v>20</v>
      </c>
      <c r="D9" s="68" t="s">
        <v>22</v>
      </c>
      <c r="E9" s="69">
        <v>200</v>
      </c>
      <c r="F9" s="69">
        <v>2800</v>
      </c>
      <c r="G9" s="69">
        <v>200</v>
      </c>
      <c r="H9" s="70">
        <v>150</v>
      </c>
      <c r="I9" s="122">
        <f>E9+F9+G9+H9</f>
        <v>3350</v>
      </c>
      <c r="J9" s="174"/>
      <c r="Q9" s="19"/>
    </row>
    <row r="10" spans="1:17" ht="25" customHeight="1">
      <c r="A10" s="87" t="s">
        <v>79</v>
      </c>
      <c r="B10" s="66">
        <v>80</v>
      </c>
      <c r="C10" s="67" t="s">
        <v>20</v>
      </c>
      <c r="D10" s="68" t="s">
        <v>22</v>
      </c>
      <c r="E10" s="69">
        <v>200</v>
      </c>
      <c r="F10" s="69">
        <v>3200</v>
      </c>
      <c r="G10" s="69">
        <v>200</v>
      </c>
      <c r="H10" s="70">
        <v>150</v>
      </c>
      <c r="I10" s="122">
        <f>E10+F10+G10+H10</f>
        <v>3750</v>
      </c>
      <c r="J10" s="174"/>
    </row>
    <row r="11" spans="1:17" ht="25" customHeight="1">
      <c r="A11" s="87" t="s">
        <v>80</v>
      </c>
      <c r="B11" s="66">
        <v>160</v>
      </c>
      <c r="C11" s="67" t="s">
        <v>20</v>
      </c>
      <c r="D11" s="68" t="s">
        <v>23</v>
      </c>
      <c r="E11" s="69">
        <v>150</v>
      </c>
      <c r="F11" s="69">
        <v>50</v>
      </c>
      <c r="G11" s="69">
        <v>300</v>
      </c>
      <c r="H11" s="70"/>
      <c r="I11" s="122">
        <f>E11+F11+G11+H11</f>
        <v>500</v>
      </c>
      <c r="J11" s="173">
        <v>966.07</v>
      </c>
    </row>
    <row r="12" spans="1:17" ht="25" customHeight="1">
      <c r="A12" s="87" t="s">
        <v>81</v>
      </c>
      <c r="B12" s="66">
        <v>35</v>
      </c>
      <c r="C12" s="67" t="s">
        <v>20</v>
      </c>
      <c r="D12" s="68" t="s">
        <v>23</v>
      </c>
      <c r="E12" s="69">
        <v>150</v>
      </c>
      <c r="F12" s="69">
        <v>700</v>
      </c>
      <c r="G12" s="69">
        <v>300</v>
      </c>
      <c r="H12" s="70">
        <v>250</v>
      </c>
      <c r="I12" s="122">
        <f>H12+G12+F12+E12</f>
        <v>1400</v>
      </c>
      <c r="J12" s="173">
        <v>38</v>
      </c>
    </row>
    <row r="13" spans="1:17" ht="25" customHeight="1">
      <c r="A13" s="89" t="s">
        <v>113</v>
      </c>
      <c r="B13" s="66">
        <v>8</v>
      </c>
      <c r="C13" s="67" t="s">
        <v>56</v>
      </c>
      <c r="D13" s="68" t="s">
        <v>114</v>
      </c>
      <c r="E13" s="69">
        <v>150</v>
      </c>
      <c r="F13" s="69">
        <v>500</v>
      </c>
      <c r="G13" s="69">
        <v>150</v>
      </c>
      <c r="H13" s="70">
        <v>150</v>
      </c>
      <c r="I13" s="122">
        <f>H13+G13+F13+E13</f>
        <v>950</v>
      </c>
      <c r="J13" s="174"/>
    </row>
    <row r="14" spans="1:17" ht="26" customHeight="1">
      <c r="A14" s="87" t="s">
        <v>82</v>
      </c>
      <c r="B14" s="66">
        <v>60</v>
      </c>
      <c r="C14" s="67" t="s">
        <v>20</v>
      </c>
      <c r="D14" s="68" t="s">
        <v>23</v>
      </c>
      <c r="E14" s="69">
        <v>150</v>
      </c>
      <c r="F14" s="69">
        <v>50</v>
      </c>
      <c r="G14" s="69">
        <v>300</v>
      </c>
      <c r="H14" s="70"/>
      <c r="I14" s="122">
        <f>H14+G14+F14+E14</f>
        <v>500</v>
      </c>
      <c r="J14" s="174"/>
    </row>
    <row r="15" spans="1:17" ht="26" customHeight="1">
      <c r="A15" s="87" t="s">
        <v>83</v>
      </c>
      <c r="B15" s="66">
        <v>200</v>
      </c>
      <c r="C15" s="67" t="s">
        <v>20</v>
      </c>
      <c r="D15" s="68" t="s">
        <v>24</v>
      </c>
      <c r="E15" s="69">
        <v>150</v>
      </c>
      <c r="F15" s="69">
        <v>3000</v>
      </c>
      <c r="G15" s="69">
        <v>500</v>
      </c>
      <c r="H15" s="70">
        <v>150</v>
      </c>
      <c r="I15" s="122">
        <f>E15+F15+G15+H15</f>
        <v>3800</v>
      </c>
      <c r="J15" s="173">
        <v>5943.3</v>
      </c>
    </row>
    <row r="16" spans="1:17" ht="26" customHeight="1">
      <c r="A16" s="87" t="s">
        <v>84</v>
      </c>
      <c r="B16" s="66">
        <v>55</v>
      </c>
      <c r="C16" s="67" t="s">
        <v>20</v>
      </c>
      <c r="D16" s="68" t="s">
        <v>24</v>
      </c>
      <c r="E16" s="69">
        <v>150</v>
      </c>
      <c r="F16" s="69">
        <v>50</v>
      </c>
      <c r="G16" s="69">
        <v>300</v>
      </c>
      <c r="H16" s="70"/>
      <c r="I16" s="122">
        <f>H16+G16+F16+E16</f>
        <v>500</v>
      </c>
      <c r="J16" s="174"/>
    </row>
    <row r="17" spans="1:11" ht="26" customHeight="1">
      <c r="A17" s="87" t="s">
        <v>93</v>
      </c>
      <c r="B17" s="66">
        <f>25+25</f>
        <v>50</v>
      </c>
      <c r="C17" s="67" t="s">
        <v>20</v>
      </c>
      <c r="D17" s="68" t="s">
        <v>25</v>
      </c>
      <c r="E17" s="69">
        <v>150</v>
      </c>
      <c r="F17" s="69">
        <v>500</v>
      </c>
      <c r="G17" s="69">
        <v>150</v>
      </c>
      <c r="H17" s="70">
        <v>150</v>
      </c>
      <c r="I17" s="122">
        <f>SUM(E17:H17)</f>
        <v>950</v>
      </c>
      <c r="J17" s="174"/>
    </row>
    <row r="18" spans="1:11" ht="25" customHeight="1">
      <c r="A18" s="87" t="s">
        <v>88</v>
      </c>
      <c r="B18" s="66" t="s">
        <v>102</v>
      </c>
      <c r="C18" s="67" t="s">
        <v>21</v>
      </c>
      <c r="D18" s="68" t="s">
        <v>71</v>
      </c>
      <c r="E18" s="69"/>
      <c r="F18" s="69"/>
      <c r="G18" s="69"/>
      <c r="H18" s="70">
        <v>3600</v>
      </c>
      <c r="I18" s="122">
        <f t="shared" ref="I18:I19" si="0">SUM(E18:H18)</f>
        <v>3600</v>
      </c>
      <c r="J18" s="173">
        <v>3829.04</v>
      </c>
    </row>
    <row r="19" spans="1:11" ht="25" customHeight="1">
      <c r="A19" s="87" t="s">
        <v>89</v>
      </c>
      <c r="B19" s="66" t="s">
        <v>102</v>
      </c>
      <c r="C19" s="67" t="s">
        <v>21</v>
      </c>
      <c r="D19" s="68" t="s">
        <v>38</v>
      </c>
      <c r="E19" s="69"/>
      <c r="F19" s="69"/>
      <c r="G19" s="69"/>
      <c r="H19" s="70">
        <v>1500</v>
      </c>
      <c r="I19" s="122">
        <f t="shared" si="0"/>
        <v>1500</v>
      </c>
      <c r="J19" s="173"/>
    </row>
    <row r="20" spans="1:11" ht="25" customHeight="1" thickBot="1">
      <c r="A20" s="87" t="s">
        <v>109</v>
      </c>
      <c r="B20" s="66" t="s">
        <v>102</v>
      </c>
      <c r="C20" s="67" t="s">
        <v>103</v>
      </c>
      <c r="D20" s="68" t="s">
        <v>72</v>
      </c>
      <c r="E20" s="69">
        <v>500</v>
      </c>
      <c r="F20" s="69">
        <v>500</v>
      </c>
      <c r="G20" s="69"/>
      <c r="H20" s="70"/>
      <c r="I20" s="122">
        <f t="shared" ref="I20" si="1">SUM(E20:H20)</f>
        <v>1000</v>
      </c>
      <c r="J20" s="174">
        <v>282.39999999999998</v>
      </c>
    </row>
    <row r="21" spans="1:11" ht="25" hidden="1" customHeight="1">
      <c r="A21" s="65"/>
      <c r="B21" s="66"/>
      <c r="C21" s="67"/>
      <c r="D21" s="68"/>
      <c r="E21" s="69"/>
      <c r="F21" s="69"/>
      <c r="G21" s="69"/>
      <c r="H21" s="70"/>
      <c r="I21" s="123">
        <f>SUM(I8:I20)</f>
        <v>25550</v>
      </c>
      <c r="J21" s="126"/>
    </row>
    <row r="22" spans="1:11" ht="25" hidden="1" customHeight="1">
      <c r="A22" s="71"/>
      <c r="B22" s="72"/>
      <c r="C22" s="73"/>
      <c r="D22" s="74"/>
      <c r="E22" s="75"/>
      <c r="F22" s="75"/>
      <c r="G22" s="75"/>
      <c r="H22" s="76"/>
      <c r="I22" s="123"/>
      <c r="J22" s="126"/>
    </row>
    <row r="23" spans="1:11" ht="25" hidden="1" customHeight="1" thickBot="1">
      <c r="A23" s="77"/>
      <c r="B23" s="78"/>
      <c r="C23" s="79"/>
      <c r="D23" s="79"/>
      <c r="E23" s="80"/>
      <c r="F23" s="80"/>
      <c r="G23" s="80"/>
      <c r="H23" s="81"/>
      <c r="I23" s="124"/>
      <c r="J23" s="126"/>
    </row>
    <row r="24" spans="1:11" ht="20.25" customHeight="1" thickBot="1">
      <c r="A24" s="82" t="s">
        <v>29</v>
      </c>
      <c r="B24" s="83"/>
      <c r="C24" s="84"/>
      <c r="D24" s="85"/>
      <c r="E24" s="86">
        <f>SUM(E8:E20)</f>
        <v>2150</v>
      </c>
      <c r="F24" s="86">
        <f t="shared" ref="F24:H24" si="2">SUM(F8:F20)</f>
        <v>14550</v>
      </c>
      <c r="G24" s="86">
        <f t="shared" si="2"/>
        <v>2600</v>
      </c>
      <c r="H24" s="86">
        <f t="shared" si="2"/>
        <v>6250</v>
      </c>
      <c r="I24" s="125">
        <f>SUM(I8:I20)</f>
        <v>25550</v>
      </c>
      <c r="J24" s="176">
        <f>SUM(J8:J23)</f>
        <v>21077.910000000003</v>
      </c>
      <c r="K24" s="26"/>
    </row>
    <row r="25" spans="1:11" ht="25" customHeight="1">
      <c r="A25" s="178" t="s">
        <v>76</v>
      </c>
      <c r="B25" s="178"/>
      <c r="C25" s="178"/>
      <c r="D25" s="178"/>
      <c r="E25" s="178"/>
      <c r="F25" s="178"/>
      <c r="G25" s="178"/>
      <c r="H25" s="178"/>
      <c r="I25" s="178"/>
      <c r="J25" s="10"/>
    </row>
    <row r="26" spans="1:11" ht="15.75" customHeight="1">
      <c r="A26" s="178"/>
      <c r="B26" s="178"/>
      <c r="C26" s="178"/>
      <c r="D26" s="178"/>
      <c r="E26" s="178"/>
      <c r="F26" s="178"/>
      <c r="G26" s="178"/>
      <c r="H26" s="178"/>
      <c r="I26" s="178"/>
    </row>
  </sheetData>
  <mergeCells count="10">
    <mergeCell ref="J6:J7"/>
    <mergeCell ref="A26:I26"/>
    <mergeCell ref="I6:I7"/>
    <mergeCell ref="A6:A7"/>
    <mergeCell ref="B6:B7"/>
    <mergeCell ref="C6:C7"/>
    <mergeCell ref="E6:H6"/>
    <mergeCell ref="A25:I25"/>
    <mergeCell ref="A1:J1"/>
    <mergeCell ref="A2:J2"/>
  </mergeCells>
  <phoneticPr fontId="15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showGridLines="0" zoomScale="112" zoomScaleNormal="112" workbookViewId="0">
      <selection sqref="A1:H19"/>
    </sheetView>
  </sheetViews>
  <sheetFormatPr baseColWidth="10" defaultColWidth="8.83203125" defaultRowHeight="13"/>
  <cols>
    <col min="1" max="1" width="23.1640625" customWidth="1"/>
    <col min="2" max="2" width="8.1640625" customWidth="1"/>
    <col min="3" max="4" width="15.1640625" customWidth="1"/>
    <col min="5" max="5" width="18" customWidth="1"/>
    <col min="6" max="6" width="17.1640625" customWidth="1"/>
    <col min="7" max="7" width="16.33203125" customWidth="1"/>
    <col min="8" max="8" width="14.6640625" customWidth="1"/>
  </cols>
  <sheetData>
    <row r="1" spans="1:8" ht="18" customHeight="1">
      <c r="A1" s="192" t="s">
        <v>36</v>
      </c>
      <c r="B1" s="194" t="s">
        <v>1</v>
      </c>
      <c r="C1" s="189" t="s">
        <v>32</v>
      </c>
      <c r="D1" s="191"/>
      <c r="E1" s="191"/>
      <c r="F1" s="190"/>
      <c r="G1" s="127" t="s">
        <v>14</v>
      </c>
      <c r="H1" s="197" t="s">
        <v>155</v>
      </c>
    </row>
    <row r="2" spans="1:8" ht="19.5" customHeight="1" thickBot="1">
      <c r="A2" s="193"/>
      <c r="B2" s="195"/>
      <c r="C2" s="91" t="s">
        <v>2</v>
      </c>
      <c r="D2" s="92" t="s">
        <v>26</v>
      </c>
      <c r="E2" s="92" t="s">
        <v>34</v>
      </c>
      <c r="F2" s="93" t="s">
        <v>74</v>
      </c>
      <c r="G2" s="128">
        <v>2025</v>
      </c>
      <c r="H2" s="198"/>
    </row>
    <row r="3" spans="1:8" ht="23" customHeight="1" thickBot="1">
      <c r="A3" s="94" t="s">
        <v>47</v>
      </c>
      <c r="B3" s="95" t="s">
        <v>23</v>
      </c>
      <c r="C3" s="96">
        <v>800</v>
      </c>
      <c r="D3" s="96">
        <v>3500</v>
      </c>
      <c r="E3" s="96">
        <v>700</v>
      </c>
      <c r="F3" s="97" t="s">
        <v>102</v>
      </c>
      <c r="G3" s="129">
        <f>SUM(C3:F3)</f>
        <v>5000</v>
      </c>
      <c r="H3" s="163">
        <v>4748.9399999999996</v>
      </c>
    </row>
    <row r="4" spans="1:8" ht="23" customHeight="1" thickBot="1">
      <c r="A4" s="98" t="s">
        <v>3</v>
      </c>
      <c r="B4" s="99" t="s">
        <v>37</v>
      </c>
      <c r="C4" s="100">
        <v>2500</v>
      </c>
      <c r="D4" s="100">
        <v>2000</v>
      </c>
      <c r="E4" s="100" t="s">
        <v>102</v>
      </c>
      <c r="F4" s="101" t="s">
        <v>102</v>
      </c>
      <c r="G4" s="129">
        <f t="shared" ref="G4:G18" si="0">SUM(C4:F4)</f>
        <v>4500</v>
      </c>
      <c r="H4" s="162">
        <v>5283</v>
      </c>
    </row>
    <row r="5" spans="1:8" ht="23" customHeight="1" thickBot="1">
      <c r="A5" s="102" t="s">
        <v>4</v>
      </c>
      <c r="B5" s="99" t="s">
        <v>38</v>
      </c>
      <c r="C5" s="100">
        <v>1000</v>
      </c>
      <c r="D5" s="100">
        <v>500</v>
      </c>
      <c r="E5" s="100" t="s">
        <v>102</v>
      </c>
      <c r="F5" s="101" t="s">
        <v>102</v>
      </c>
      <c r="G5" s="129">
        <f t="shared" si="0"/>
        <v>1500</v>
      </c>
      <c r="H5" s="162">
        <v>840.88</v>
      </c>
    </row>
    <row r="6" spans="1:8" ht="23" customHeight="1" thickBot="1">
      <c r="A6" s="98" t="s">
        <v>5</v>
      </c>
      <c r="B6" s="99" t="s">
        <v>38</v>
      </c>
      <c r="C6" s="100">
        <v>1000</v>
      </c>
      <c r="D6" s="100">
        <v>500</v>
      </c>
      <c r="E6" s="100" t="s">
        <v>102</v>
      </c>
      <c r="F6" s="101" t="s">
        <v>102</v>
      </c>
      <c r="G6" s="129">
        <f t="shared" si="0"/>
        <v>1500</v>
      </c>
      <c r="H6" s="162">
        <v>992.34</v>
      </c>
    </row>
    <row r="7" spans="1:8" ht="20.25" customHeight="1" thickBot="1">
      <c r="A7" s="103" t="s">
        <v>70</v>
      </c>
      <c r="B7" s="104" t="s">
        <v>72</v>
      </c>
      <c r="C7" s="105">
        <v>200</v>
      </c>
      <c r="D7" s="105">
        <v>100</v>
      </c>
      <c r="E7" s="105" t="s">
        <v>102</v>
      </c>
      <c r="F7" s="106" t="s">
        <v>102</v>
      </c>
      <c r="G7" s="129">
        <f t="shared" si="0"/>
        <v>300</v>
      </c>
      <c r="H7" s="162"/>
    </row>
    <row r="8" spans="1:8" ht="19.5" customHeight="1" thickBot="1">
      <c r="A8" s="98" t="s">
        <v>6</v>
      </c>
      <c r="B8" s="99" t="s">
        <v>38</v>
      </c>
      <c r="C8" s="100">
        <v>800</v>
      </c>
      <c r="D8" s="100">
        <v>400</v>
      </c>
      <c r="E8" s="100" t="s">
        <v>102</v>
      </c>
      <c r="F8" s="101" t="s">
        <v>102</v>
      </c>
      <c r="G8" s="129">
        <f t="shared" si="0"/>
        <v>1200</v>
      </c>
      <c r="H8" s="162">
        <v>219.4</v>
      </c>
    </row>
    <row r="9" spans="1:8" ht="23" customHeight="1" thickBot="1">
      <c r="A9" s="98" t="s">
        <v>35</v>
      </c>
      <c r="B9" s="99" t="s">
        <v>38</v>
      </c>
      <c r="C9" s="100">
        <v>2000</v>
      </c>
      <c r="D9" s="100">
        <v>500</v>
      </c>
      <c r="E9" s="100" t="s">
        <v>102</v>
      </c>
      <c r="F9" s="101" t="s">
        <v>102</v>
      </c>
      <c r="G9" s="129">
        <f t="shared" si="0"/>
        <v>2500</v>
      </c>
      <c r="H9" s="162">
        <v>1882.22</v>
      </c>
    </row>
    <row r="10" spans="1:8" ht="19.5" customHeight="1" thickBot="1">
      <c r="A10" s="98" t="s">
        <v>15</v>
      </c>
      <c r="B10" s="99" t="s">
        <v>38</v>
      </c>
      <c r="C10" s="100">
        <v>1500</v>
      </c>
      <c r="D10" s="100">
        <v>500</v>
      </c>
      <c r="E10" s="100" t="s">
        <v>102</v>
      </c>
      <c r="F10" s="101" t="s">
        <v>102</v>
      </c>
      <c r="G10" s="129">
        <f t="shared" si="0"/>
        <v>2000</v>
      </c>
      <c r="H10" s="162">
        <v>2066.7399999999998</v>
      </c>
    </row>
    <row r="11" spans="1:8" ht="19.5" customHeight="1" thickBot="1">
      <c r="A11" s="103" t="s">
        <v>7</v>
      </c>
      <c r="B11" s="99" t="s">
        <v>38</v>
      </c>
      <c r="C11" s="100">
        <v>200</v>
      </c>
      <c r="D11" s="100">
        <v>100</v>
      </c>
      <c r="E11" s="100" t="s">
        <v>102</v>
      </c>
      <c r="F11" s="101" t="s">
        <v>102</v>
      </c>
      <c r="G11" s="129">
        <f t="shared" si="0"/>
        <v>300</v>
      </c>
      <c r="H11" s="162"/>
    </row>
    <row r="12" spans="1:8" ht="23" customHeight="1" thickBot="1">
      <c r="A12" s="103" t="s">
        <v>75</v>
      </c>
      <c r="B12" s="99" t="s">
        <v>38</v>
      </c>
      <c r="C12" s="100">
        <v>200</v>
      </c>
      <c r="D12" s="100">
        <v>100</v>
      </c>
      <c r="E12" s="100" t="s">
        <v>102</v>
      </c>
      <c r="F12" s="101" t="s">
        <v>102</v>
      </c>
      <c r="G12" s="129">
        <f t="shared" si="0"/>
        <v>300</v>
      </c>
      <c r="H12" s="162">
        <v>634</v>
      </c>
    </row>
    <row r="13" spans="1:8" ht="23" customHeight="1" thickBot="1">
      <c r="A13" s="103" t="s">
        <v>8</v>
      </c>
      <c r="B13" s="99" t="s">
        <v>39</v>
      </c>
      <c r="C13" s="100">
        <v>300</v>
      </c>
      <c r="D13" s="100">
        <v>100</v>
      </c>
      <c r="E13" s="100" t="s">
        <v>102</v>
      </c>
      <c r="F13" s="101" t="s">
        <v>102</v>
      </c>
      <c r="G13" s="129">
        <f t="shared" si="0"/>
        <v>400</v>
      </c>
      <c r="H13" s="162">
        <v>293.44</v>
      </c>
    </row>
    <row r="14" spans="1:8" ht="19.5" customHeight="1" thickBot="1">
      <c r="A14" s="103" t="s">
        <v>16</v>
      </c>
      <c r="B14" s="99" t="s">
        <v>23</v>
      </c>
      <c r="C14" s="100"/>
      <c r="D14" s="100">
        <v>150</v>
      </c>
      <c r="E14" s="100" t="s">
        <v>102</v>
      </c>
      <c r="F14" s="101" t="s">
        <v>102</v>
      </c>
      <c r="G14" s="129">
        <f t="shared" si="0"/>
        <v>150</v>
      </c>
      <c r="H14" s="162"/>
    </row>
    <row r="15" spans="1:8" ht="24.75" customHeight="1" thickBot="1">
      <c r="A15" s="112" t="s">
        <v>64</v>
      </c>
      <c r="B15" s="99" t="s">
        <v>25</v>
      </c>
      <c r="C15" s="100">
        <v>800</v>
      </c>
      <c r="D15" s="100">
        <v>1300</v>
      </c>
      <c r="E15" s="100" t="s">
        <v>102</v>
      </c>
      <c r="F15" s="101" t="s">
        <v>102</v>
      </c>
      <c r="G15" s="129">
        <f t="shared" si="0"/>
        <v>2100</v>
      </c>
      <c r="H15" s="162">
        <v>1265.9000000000001</v>
      </c>
    </row>
    <row r="16" spans="1:8" ht="24" customHeight="1" thickBot="1">
      <c r="A16" s="111" t="s">
        <v>97</v>
      </c>
      <c r="B16" s="99" t="s">
        <v>25</v>
      </c>
      <c r="C16" s="100"/>
      <c r="D16" s="100">
        <v>500</v>
      </c>
      <c r="E16" s="100" t="s">
        <v>102</v>
      </c>
      <c r="F16" s="101" t="s">
        <v>102</v>
      </c>
      <c r="G16" s="129">
        <f t="shared" si="0"/>
        <v>500</v>
      </c>
      <c r="H16" s="162"/>
    </row>
    <row r="17" spans="1:8" ht="18.75" customHeight="1" thickBot="1">
      <c r="A17" s="107" t="s">
        <v>77</v>
      </c>
      <c r="B17" s="99" t="s">
        <v>40</v>
      </c>
      <c r="C17" s="100"/>
      <c r="D17" s="100">
        <v>1000</v>
      </c>
      <c r="E17" s="100">
        <v>700</v>
      </c>
      <c r="F17" s="101" t="s">
        <v>102</v>
      </c>
      <c r="G17" s="129">
        <f t="shared" si="0"/>
        <v>1700</v>
      </c>
      <c r="H17" s="162">
        <v>2671.5</v>
      </c>
    </row>
    <row r="18" spans="1:8" ht="22.5" customHeight="1" thickBot="1">
      <c r="A18" s="110" t="s">
        <v>115</v>
      </c>
      <c r="B18" s="99" t="s">
        <v>25</v>
      </c>
      <c r="C18" s="100"/>
      <c r="D18" s="100">
        <v>3500</v>
      </c>
      <c r="E18" s="100">
        <v>500</v>
      </c>
      <c r="F18" s="101">
        <v>6000</v>
      </c>
      <c r="G18" s="129">
        <f t="shared" si="0"/>
        <v>10000</v>
      </c>
      <c r="H18" s="163">
        <v>10730.96</v>
      </c>
    </row>
    <row r="19" spans="1:8" ht="25" customHeight="1" thickBot="1">
      <c r="A19" s="113" t="s">
        <v>29</v>
      </c>
      <c r="B19" s="108"/>
      <c r="C19" s="109">
        <f>SUM(C3:C18)</f>
        <v>11300</v>
      </c>
      <c r="D19" s="109">
        <f t="shared" ref="D19:G19" si="1">SUM(D3:D18)</f>
        <v>14750</v>
      </c>
      <c r="E19" s="109">
        <f t="shared" si="1"/>
        <v>1900</v>
      </c>
      <c r="F19" s="109">
        <f t="shared" si="1"/>
        <v>6000</v>
      </c>
      <c r="G19" s="130">
        <f t="shared" si="1"/>
        <v>33950</v>
      </c>
      <c r="H19" s="175">
        <v>31629.32</v>
      </c>
    </row>
    <row r="20" spans="1:8" ht="25" customHeight="1">
      <c r="E20" s="10"/>
      <c r="G20" s="22"/>
    </row>
  </sheetData>
  <mergeCells count="4">
    <mergeCell ref="C1:F1"/>
    <mergeCell ref="A1:A2"/>
    <mergeCell ref="B1:B2"/>
    <mergeCell ref="H1:H2"/>
  </mergeCells>
  <phoneticPr fontId="15" type="noConversion"/>
  <printOptions horizontalCentered="1" verticalCentered="1"/>
  <pageMargins left="0.39370078740157483" right="0.39370078740157483" top="0.19685039370078741" bottom="0.19685039370078741" header="0.19685039370078741" footer="0.19685039370078741"/>
  <pageSetup paperSize="9" fitToHeight="0" orientation="landscape" copies="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2"/>
  <sheetViews>
    <sheetView showGridLines="0" topLeftCell="A12" workbookViewId="0">
      <selection sqref="A1:G51"/>
    </sheetView>
  </sheetViews>
  <sheetFormatPr baseColWidth="10" defaultColWidth="8.83203125" defaultRowHeight="13"/>
  <cols>
    <col min="1" max="1" width="52.83203125" customWidth="1"/>
    <col min="2" max="2" width="17.83203125" customWidth="1"/>
    <col min="3" max="3" width="19.1640625" style="165" customWidth="1"/>
    <col min="4" max="4" width="4.1640625" customWidth="1"/>
    <col min="5" max="5" width="36" customWidth="1"/>
    <col min="6" max="6" width="18.83203125" customWidth="1"/>
    <col min="7" max="7" width="23.6640625" customWidth="1"/>
  </cols>
  <sheetData>
    <row r="1" spans="1:7" ht="40" customHeight="1" thickBot="1">
      <c r="A1" s="158" t="s">
        <v>53</v>
      </c>
      <c r="B1" s="157" t="s">
        <v>110</v>
      </c>
      <c r="C1" s="161" t="s">
        <v>157</v>
      </c>
      <c r="D1" s="42"/>
    </row>
    <row r="2" spans="1:7" ht="18" customHeight="1">
      <c r="A2" s="115" t="s">
        <v>42</v>
      </c>
      <c r="B2" s="131">
        <f>SUM(B3:B13)</f>
        <v>66600</v>
      </c>
      <c r="C2" s="159">
        <v>59458.720000000001</v>
      </c>
      <c r="D2" s="38"/>
      <c r="F2" s="27"/>
    </row>
    <row r="3" spans="1:7" ht="18" customHeight="1">
      <c r="A3" s="44" t="s">
        <v>151</v>
      </c>
      <c r="B3" s="132">
        <v>16900</v>
      </c>
      <c r="C3" s="162">
        <v>24613.47</v>
      </c>
      <c r="D3" s="23"/>
      <c r="F3" s="27"/>
    </row>
    <row r="4" spans="1:7" ht="18" customHeight="1">
      <c r="A4" s="44" t="s">
        <v>98</v>
      </c>
      <c r="B4" s="132">
        <v>1600</v>
      </c>
      <c r="C4" s="162">
        <v>1263.75</v>
      </c>
      <c r="D4" s="23"/>
      <c r="F4" s="27"/>
    </row>
    <row r="5" spans="1:7" ht="18" customHeight="1">
      <c r="A5" s="44" t="s">
        <v>92</v>
      </c>
      <c r="B5" s="132">
        <f>15000+9000</f>
        <v>24000</v>
      </c>
      <c r="C5" s="162">
        <v>11694.55</v>
      </c>
      <c r="D5" s="23"/>
      <c r="F5" s="27"/>
    </row>
    <row r="6" spans="1:7" ht="18" customHeight="1">
      <c r="A6" s="44" t="s">
        <v>90</v>
      </c>
      <c r="B6" s="132">
        <v>12100</v>
      </c>
      <c r="C6" s="162">
        <v>14355.25</v>
      </c>
      <c r="D6" s="23"/>
      <c r="F6" s="27"/>
    </row>
    <row r="7" spans="1:7" ht="18" customHeight="1">
      <c r="A7" s="44" t="s">
        <v>91</v>
      </c>
      <c r="B7" s="132">
        <v>1200</v>
      </c>
      <c r="C7" s="162">
        <v>805.95</v>
      </c>
      <c r="D7" s="23"/>
      <c r="F7" s="27"/>
    </row>
    <row r="8" spans="1:7" ht="18" customHeight="1">
      <c r="A8" s="114" t="s">
        <v>112</v>
      </c>
      <c r="B8" s="132">
        <v>3000</v>
      </c>
      <c r="C8" s="162">
        <v>0</v>
      </c>
      <c r="D8" s="23"/>
      <c r="F8" s="27"/>
    </row>
    <row r="9" spans="1:7" ht="18" customHeight="1">
      <c r="A9" s="44" t="s">
        <v>141</v>
      </c>
      <c r="B9" s="132">
        <v>1000</v>
      </c>
      <c r="C9" s="162">
        <v>1727.23</v>
      </c>
      <c r="D9" s="23"/>
      <c r="F9" s="27"/>
    </row>
    <row r="10" spans="1:7" ht="18" customHeight="1">
      <c r="A10" s="44" t="s">
        <v>95</v>
      </c>
      <c r="B10" s="132">
        <v>300</v>
      </c>
      <c r="C10" s="162">
        <v>0</v>
      </c>
      <c r="D10" s="23"/>
      <c r="F10" s="27"/>
    </row>
    <row r="11" spans="1:7" ht="23" customHeight="1">
      <c r="A11" s="44" t="s">
        <v>96</v>
      </c>
      <c r="B11" s="132">
        <v>2500</v>
      </c>
      <c r="C11" s="162">
        <v>0</v>
      </c>
      <c r="D11" s="23"/>
      <c r="E11" s="177" t="s">
        <v>9</v>
      </c>
      <c r="F11" s="177"/>
    </row>
    <row r="12" spans="1:7" ht="18" customHeight="1" thickBot="1">
      <c r="A12" s="44" t="s">
        <v>116</v>
      </c>
      <c r="B12" s="132">
        <v>2000</v>
      </c>
      <c r="C12" s="162">
        <v>2081.77</v>
      </c>
      <c r="D12" s="23"/>
      <c r="E12" s="41"/>
      <c r="F12" s="41"/>
    </row>
    <row r="13" spans="1:7" ht="18" customHeight="1" thickBot="1">
      <c r="A13" s="44" t="s">
        <v>120</v>
      </c>
      <c r="B13" s="132">
        <v>2000</v>
      </c>
      <c r="C13" s="162">
        <v>2916.75</v>
      </c>
      <c r="D13" s="23"/>
      <c r="E13" s="41"/>
      <c r="F13" s="138" t="s">
        <v>110</v>
      </c>
      <c r="G13" s="156" t="s">
        <v>157</v>
      </c>
    </row>
    <row r="14" spans="1:7" ht="18" customHeight="1">
      <c r="A14" s="43" t="s">
        <v>41</v>
      </c>
      <c r="B14" s="133">
        <v>2500</v>
      </c>
      <c r="C14" s="159">
        <v>1736</v>
      </c>
      <c r="D14" s="40"/>
      <c r="E14" s="53" t="s">
        <v>48</v>
      </c>
      <c r="F14" s="139">
        <f>rozpočet!I24</f>
        <v>25550</v>
      </c>
      <c r="G14" s="159">
        <v>21077.91</v>
      </c>
    </row>
    <row r="15" spans="1:7" ht="18" customHeight="1">
      <c r="A15" s="43" t="s">
        <v>27</v>
      </c>
      <c r="B15" s="133">
        <f>450000+5500</f>
        <v>455500</v>
      </c>
      <c r="C15" s="159">
        <v>466658</v>
      </c>
      <c r="D15" s="40"/>
      <c r="E15" s="54" t="s">
        <v>49</v>
      </c>
      <c r="F15" s="140">
        <f>rozpočet2!G19</f>
        <v>33950</v>
      </c>
      <c r="G15" s="159">
        <v>31629.32</v>
      </c>
    </row>
    <row r="16" spans="1:7" s="8" customFormat="1" ht="18" customHeight="1">
      <c r="A16" s="45" t="s">
        <v>59</v>
      </c>
      <c r="B16" s="134">
        <f>30000+87000+4000+3300</f>
        <v>124300</v>
      </c>
      <c r="C16" s="160">
        <v>130300</v>
      </c>
      <c r="D16" s="36"/>
      <c r="E16" s="55" t="s">
        <v>50</v>
      </c>
      <c r="F16" s="141">
        <f>B2</f>
        <v>66600</v>
      </c>
      <c r="G16" s="160">
        <v>59458.720000000001</v>
      </c>
    </row>
    <row r="17" spans="1:7" s="8" customFormat="1" ht="24.75" customHeight="1">
      <c r="A17" s="116" t="s">
        <v>124</v>
      </c>
      <c r="B17" s="134">
        <f>10000+10000+72000</f>
        <v>92000</v>
      </c>
      <c r="C17" s="160">
        <v>75121.990000000005</v>
      </c>
      <c r="D17" s="39"/>
      <c r="E17" s="55" t="s">
        <v>140</v>
      </c>
      <c r="F17" s="141">
        <f t="shared" ref="F17:F21" si="0">B14</f>
        <v>2500</v>
      </c>
      <c r="G17" s="160">
        <v>1736</v>
      </c>
    </row>
    <row r="18" spans="1:7" s="8" customFormat="1" ht="18" customHeight="1">
      <c r="A18" s="45" t="s">
        <v>136</v>
      </c>
      <c r="B18" s="134">
        <f>B19+B20+B21+B22+B23+B24+B25+B26</f>
        <v>20700</v>
      </c>
      <c r="C18" s="160">
        <v>21937.09</v>
      </c>
      <c r="D18" s="39"/>
      <c r="E18" s="55" t="s">
        <v>27</v>
      </c>
      <c r="F18" s="141">
        <f t="shared" si="0"/>
        <v>455500</v>
      </c>
      <c r="G18" s="160">
        <v>466658</v>
      </c>
    </row>
    <row r="19" spans="1:7" s="8" customFormat="1" ht="16" customHeight="1">
      <c r="A19" s="46" t="s">
        <v>132</v>
      </c>
      <c r="B19" s="135">
        <v>900</v>
      </c>
      <c r="C19" s="163">
        <v>733.61</v>
      </c>
      <c r="E19" s="55" t="s">
        <v>60</v>
      </c>
      <c r="F19" s="141">
        <f t="shared" si="0"/>
        <v>124300</v>
      </c>
      <c r="G19" s="160">
        <v>130300</v>
      </c>
    </row>
    <row r="20" spans="1:7" s="8" customFormat="1" ht="16" customHeight="1">
      <c r="A20" s="46" t="s">
        <v>150</v>
      </c>
      <c r="B20" s="135">
        <v>1000</v>
      </c>
      <c r="C20" s="163">
        <v>5606.76</v>
      </c>
      <c r="E20" s="55" t="s">
        <v>67</v>
      </c>
      <c r="F20" s="141">
        <f t="shared" si="0"/>
        <v>92000</v>
      </c>
      <c r="G20" s="160">
        <v>75121.990000000005</v>
      </c>
    </row>
    <row r="21" spans="1:7" s="8" customFormat="1" ht="16" customHeight="1">
      <c r="A21" s="46" t="s">
        <v>105</v>
      </c>
      <c r="B21" s="135">
        <v>100</v>
      </c>
      <c r="C21" s="163">
        <v>13.95</v>
      </c>
      <c r="E21" s="55" t="s">
        <v>61</v>
      </c>
      <c r="F21" s="141">
        <f t="shared" si="0"/>
        <v>20700</v>
      </c>
      <c r="G21" s="160">
        <v>21937.09</v>
      </c>
    </row>
    <row r="22" spans="1:7" s="8" customFormat="1" ht="16" customHeight="1">
      <c r="A22" s="46" t="s">
        <v>43</v>
      </c>
      <c r="B22" s="135">
        <v>4000</v>
      </c>
      <c r="C22" s="163">
        <v>3657.25</v>
      </c>
      <c r="E22" s="55" t="s">
        <v>62</v>
      </c>
      <c r="F22" s="141">
        <f>B27</f>
        <v>4500</v>
      </c>
      <c r="G22" s="160">
        <v>4134.75</v>
      </c>
    </row>
    <row r="23" spans="1:7" s="8" customFormat="1" ht="16" customHeight="1">
      <c r="A23" s="46" t="s">
        <v>104</v>
      </c>
      <c r="B23" s="135">
        <v>200</v>
      </c>
      <c r="C23" s="163">
        <v>2.4</v>
      </c>
      <c r="D23" s="37"/>
      <c r="E23" s="55" t="s">
        <v>142</v>
      </c>
      <c r="F23" s="141">
        <f>B28</f>
        <v>500</v>
      </c>
      <c r="G23" s="160">
        <v>432.94</v>
      </c>
    </row>
    <row r="24" spans="1:7" s="8" customFormat="1" ht="16" customHeight="1">
      <c r="A24" s="46" t="s">
        <v>148</v>
      </c>
      <c r="B24" s="135">
        <v>4000</v>
      </c>
      <c r="C24" s="163">
        <v>6579.16</v>
      </c>
      <c r="E24" s="55" t="s">
        <v>68</v>
      </c>
      <c r="F24" s="141">
        <f>B29</f>
        <v>46450</v>
      </c>
      <c r="G24" s="160">
        <v>50756.45</v>
      </c>
    </row>
    <row r="25" spans="1:7" s="8" customFormat="1" ht="16" customHeight="1">
      <c r="A25" s="46" t="s">
        <v>133</v>
      </c>
      <c r="B25" s="135">
        <v>5500</v>
      </c>
      <c r="C25" s="163">
        <v>636.20000000000005</v>
      </c>
      <c r="D25" s="37"/>
      <c r="E25" s="55" t="s">
        <v>63</v>
      </c>
      <c r="F25" s="141">
        <f>B39</f>
        <v>172700</v>
      </c>
      <c r="G25" s="160">
        <v>201275.44</v>
      </c>
    </row>
    <row r="26" spans="1:7" s="8" customFormat="1" ht="18" customHeight="1">
      <c r="A26" s="46" t="s">
        <v>28</v>
      </c>
      <c r="B26" s="135">
        <v>5000</v>
      </c>
      <c r="C26" s="163">
        <v>4707.76</v>
      </c>
      <c r="E26" s="55" t="s">
        <v>149</v>
      </c>
      <c r="F26" s="141">
        <f t="shared" ref="F26:F27" si="1">B44</f>
        <v>65000</v>
      </c>
      <c r="G26" s="160">
        <v>65779.960000000006</v>
      </c>
    </row>
    <row r="27" spans="1:7" s="8" customFormat="1" ht="18" customHeight="1">
      <c r="A27" s="47" t="s">
        <v>99</v>
      </c>
      <c r="B27" s="134">
        <v>4500</v>
      </c>
      <c r="C27" s="160">
        <v>4134.75</v>
      </c>
      <c r="D27" s="39"/>
      <c r="E27" s="55" t="s">
        <v>143</v>
      </c>
      <c r="F27" s="141">
        <f t="shared" si="1"/>
        <v>1000</v>
      </c>
      <c r="G27" s="160">
        <v>1133.5</v>
      </c>
    </row>
    <row r="28" spans="1:7" s="8" customFormat="1" ht="18" customHeight="1">
      <c r="A28" s="47" t="s">
        <v>100</v>
      </c>
      <c r="B28" s="134">
        <v>500</v>
      </c>
      <c r="C28" s="160">
        <v>432.94</v>
      </c>
      <c r="D28" s="39"/>
      <c r="E28" s="55" t="s">
        <v>117</v>
      </c>
      <c r="F28" s="142">
        <f>B46</f>
        <v>800</v>
      </c>
      <c r="G28" s="160">
        <v>346.75</v>
      </c>
    </row>
    <row r="29" spans="1:7" s="8" customFormat="1" ht="18" customHeight="1">
      <c r="A29" s="47" t="s">
        <v>66</v>
      </c>
      <c r="B29" s="134">
        <f>B37+B36+B35+B34+B33+B32+B31+B30</f>
        <v>46450</v>
      </c>
      <c r="C29" s="160">
        <v>50756.45</v>
      </c>
      <c r="D29" s="39"/>
      <c r="E29" s="56" t="s">
        <v>145</v>
      </c>
      <c r="F29" s="142">
        <f>B47</f>
        <v>400</v>
      </c>
      <c r="G29" s="160">
        <v>77726.350000000006</v>
      </c>
    </row>
    <row r="30" spans="1:7" s="9" customFormat="1" ht="16" customHeight="1">
      <c r="A30" s="46" t="s">
        <v>17</v>
      </c>
      <c r="B30" s="135">
        <v>1800</v>
      </c>
      <c r="C30" s="163">
        <v>1713.1</v>
      </c>
      <c r="D30" s="37"/>
      <c r="E30" s="56" t="s">
        <v>118</v>
      </c>
      <c r="F30" s="142">
        <f>B48</f>
        <v>4500</v>
      </c>
      <c r="G30" s="160">
        <v>3891.6</v>
      </c>
    </row>
    <row r="31" spans="1:7" s="9" customFormat="1" ht="16" customHeight="1" thickBot="1">
      <c r="A31" s="46" t="s">
        <v>134</v>
      </c>
      <c r="B31" s="135">
        <v>3000</v>
      </c>
      <c r="C31" s="163">
        <v>2831.2</v>
      </c>
      <c r="D31" s="37"/>
      <c r="E31" s="57" t="s">
        <v>119</v>
      </c>
      <c r="F31" s="143">
        <f>B49</f>
        <v>50</v>
      </c>
      <c r="G31" s="160">
        <v>37.5</v>
      </c>
    </row>
    <row r="32" spans="1:7" s="9" customFormat="1" ht="16" customHeight="1" thickBot="1">
      <c r="A32" s="46" t="s">
        <v>18</v>
      </c>
      <c r="B32" s="135">
        <v>1800</v>
      </c>
      <c r="C32" s="163">
        <v>1517.74</v>
      </c>
      <c r="D32" s="8"/>
      <c r="E32" s="57" t="s">
        <v>121</v>
      </c>
      <c r="F32" s="143">
        <f>300000</f>
        <v>300000</v>
      </c>
      <c r="G32" s="160">
        <v>247950</v>
      </c>
    </row>
    <row r="33" spans="1:7" s="9" customFormat="1" ht="16" customHeight="1" thickBot="1">
      <c r="A33" s="46" t="s">
        <v>44</v>
      </c>
      <c r="B33" s="135">
        <v>200</v>
      </c>
      <c r="C33" s="163">
        <v>308.63</v>
      </c>
      <c r="D33" s="8"/>
      <c r="E33" s="58" t="s">
        <v>33</v>
      </c>
      <c r="F33" s="144">
        <f>SUM(F14:F32)</f>
        <v>1417000</v>
      </c>
      <c r="G33" s="164">
        <f>SUM(G14:G32)</f>
        <v>1461384.27</v>
      </c>
    </row>
    <row r="34" spans="1:7" s="9" customFormat="1" ht="16" customHeight="1">
      <c r="A34" s="46" t="s">
        <v>101</v>
      </c>
      <c r="B34" s="135">
        <v>2000</v>
      </c>
      <c r="C34" s="163">
        <v>3083.43</v>
      </c>
      <c r="D34" s="8"/>
    </row>
    <row r="35" spans="1:7" s="9" customFormat="1" ht="16" customHeight="1">
      <c r="A35" s="46" t="s">
        <v>139</v>
      </c>
      <c r="B35" s="135">
        <v>28100</v>
      </c>
      <c r="C35" s="163">
        <v>28068.400000000001</v>
      </c>
      <c r="D35" s="37"/>
    </row>
    <row r="36" spans="1:7" s="29" customFormat="1" ht="18" customHeight="1">
      <c r="A36" s="117" t="s">
        <v>153</v>
      </c>
      <c r="B36" s="136">
        <v>5000</v>
      </c>
      <c r="C36" s="163">
        <v>658.95</v>
      </c>
      <c r="D36" s="8"/>
    </row>
    <row r="37" spans="1:7" s="9" customFormat="1" ht="16" customHeight="1">
      <c r="A37" s="46" t="s">
        <v>159</v>
      </c>
      <c r="B37" s="135">
        <f>1050+3500</f>
        <v>4550</v>
      </c>
      <c r="C37" s="163">
        <v>1050</v>
      </c>
      <c r="D37" s="37"/>
    </row>
    <row r="38" spans="1:7" s="9" customFormat="1" ht="16" customHeight="1">
      <c r="A38" s="46" t="s">
        <v>154</v>
      </c>
      <c r="B38" s="135"/>
      <c r="C38" s="163">
        <v>11525</v>
      </c>
      <c r="D38" s="37"/>
    </row>
    <row r="39" spans="1:7" s="8" customFormat="1" ht="18" customHeight="1">
      <c r="A39" s="47" t="s">
        <v>69</v>
      </c>
      <c r="B39" s="134">
        <f>B43+B41+B40+B42</f>
        <v>172700</v>
      </c>
      <c r="C39" s="160">
        <v>201275.44</v>
      </c>
      <c r="D39" s="39"/>
    </row>
    <row r="40" spans="1:7" s="9" customFormat="1" ht="16" customHeight="1">
      <c r="A40" s="46" t="s">
        <v>135</v>
      </c>
      <c r="B40" s="135">
        <v>7200</v>
      </c>
      <c r="C40" s="163">
        <v>7388.86</v>
      </c>
      <c r="D40" s="8"/>
    </row>
    <row r="41" spans="1:7" s="9" customFormat="1" ht="16" customHeight="1">
      <c r="A41" s="46" t="s">
        <v>106</v>
      </c>
      <c r="B41" s="135">
        <v>8000</v>
      </c>
      <c r="C41" s="163">
        <v>22768.26</v>
      </c>
      <c r="D41" s="8"/>
    </row>
    <row r="42" spans="1:7" s="9" customFormat="1" ht="13.5" customHeight="1">
      <c r="A42" s="46" t="s">
        <v>108</v>
      </c>
      <c r="B42" s="123">
        <v>10000</v>
      </c>
      <c r="C42" s="163">
        <v>8870</v>
      </c>
      <c r="D42" s="8"/>
    </row>
    <row r="43" spans="1:7" s="9" customFormat="1" ht="13.5" customHeight="1">
      <c r="A43" s="46" t="s">
        <v>45</v>
      </c>
      <c r="B43" s="135">
        <f>2500+145000</f>
        <v>147500</v>
      </c>
      <c r="C43" s="163">
        <v>162248.32000000001</v>
      </c>
      <c r="D43" s="8"/>
    </row>
    <row r="44" spans="1:7" s="9" customFormat="1" ht="18" customHeight="1">
      <c r="A44" s="48" t="s">
        <v>137</v>
      </c>
      <c r="B44" s="134">
        <v>65000</v>
      </c>
      <c r="C44" s="160">
        <v>65779.960000000006</v>
      </c>
      <c r="D44" s="39"/>
    </row>
    <row r="45" spans="1:7" s="9" customFormat="1" ht="18" customHeight="1">
      <c r="A45" s="48" t="s">
        <v>138</v>
      </c>
      <c r="B45" s="134">
        <v>1000</v>
      </c>
      <c r="C45" s="160">
        <v>1133.5</v>
      </c>
      <c r="D45" s="36"/>
    </row>
    <row r="46" spans="1:7" s="9" customFormat="1" ht="18" customHeight="1">
      <c r="A46" s="48" t="s">
        <v>117</v>
      </c>
      <c r="B46" s="134">
        <v>800</v>
      </c>
      <c r="C46" s="160">
        <v>346.75</v>
      </c>
      <c r="D46" s="39"/>
    </row>
    <row r="47" spans="1:7" s="9" customFormat="1" ht="18.75" customHeight="1">
      <c r="A47" s="49" t="s">
        <v>158</v>
      </c>
      <c r="B47" s="134">
        <v>400</v>
      </c>
      <c r="C47" s="160">
        <v>77726.350000000006</v>
      </c>
      <c r="D47" s="39"/>
    </row>
    <row r="48" spans="1:7" s="9" customFormat="1" ht="18" customHeight="1">
      <c r="A48" s="50" t="s">
        <v>123</v>
      </c>
      <c r="B48" s="134">
        <v>4500</v>
      </c>
      <c r="C48" s="160">
        <v>3891.6</v>
      </c>
      <c r="D48" s="36"/>
    </row>
    <row r="49" spans="1:4" s="9" customFormat="1" ht="18" customHeight="1">
      <c r="A49" s="51" t="s">
        <v>119</v>
      </c>
      <c r="B49" s="134">
        <v>50</v>
      </c>
      <c r="C49" s="160">
        <v>37.5</v>
      </c>
      <c r="D49" s="36"/>
    </row>
    <row r="50" spans="1:4" s="9" customFormat="1" ht="18" customHeight="1">
      <c r="A50" s="52" t="s">
        <v>121</v>
      </c>
      <c r="B50" s="134">
        <v>300000</v>
      </c>
      <c r="C50" s="160">
        <v>247950</v>
      </c>
      <c r="D50" s="36"/>
    </row>
    <row r="51" spans="1:4" s="8" customFormat="1" ht="18.75" customHeight="1" thickBot="1">
      <c r="A51" s="118" t="s">
        <v>29</v>
      </c>
      <c r="B51" s="137">
        <f>SUM(rozpočet!I24+rozpočet2!G19+rozpočet3!B2+rozpočet3!B14+rozpočet3!B15+rozpočet3!B16+rozpočet3!B17+rozpočet3!B18+rozpočet3!B27+rozpočet3!B28+rozpočet3!B29+rozpočet3!B39+rozpočet3!B44+rozpočet3!B45+rozpočet3!B46+rozpočet3!B47+rozpočet3!B48+rozpočet3!B49)</f>
        <v>1117000</v>
      </c>
      <c r="C51" s="164">
        <v>1408677.04</v>
      </c>
      <c r="D51" s="119"/>
    </row>
    <row r="52" spans="1:4" ht="14" customHeight="1"/>
    <row r="53" spans="1:4" ht="20" customHeight="1">
      <c r="A53" s="20"/>
      <c r="C53" s="166"/>
      <c r="D53" s="36"/>
    </row>
    <row r="54" spans="1:4" ht="14" customHeight="1"/>
    <row r="55" spans="1:4" s="8" customFormat="1" ht="18" customHeight="1">
      <c r="A55" s="16"/>
      <c r="C55" s="167"/>
    </row>
    <row r="56" spans="1:4" s="8" customFormat="1" ht="18" customHeight="1">
      <c r="A56" s="16"/>
      <c r="C56" s="167"/>
    </row>
    <row r="57" spans="1:4" s="8" customFormat="1" ht="18" customHeight="1">
      <c r="A57" s="16"/>
      <c r="C57" s="167"/>
    </row>
    <row r="58" spans="1:4" s="8" customFormat="1" ht="18" customHeight="1">
      <c r="A58" s="16"/>
      <c r="C58" s="167"/>
    </row>
    <row r="59" spans="1:4" s="8" customFormat="1" ht="18" customHeight="1">
      <c r="A59" s="16"/>
      <c r="C59" s="167"/>
    </row>
    <row r="60" spans="1:4" s="8" customFormat="1" ht="18" customHeight="1">
      <c r="A60" s="16"/>
      <c r="C60" s="167"/>
    </row>
    <row r="61" spans="1:4" s="8" customFormat="1" ht="18" customHeight="1">
      <c r="A61" s="16"/>
      <c r="C61" s="167"/>
    </row>
    <row r="62" spans="1:4" s="8" customFormat="1" ht="18" customHeight="1">
      <c r="A62" s="16"/>
      <c r="C62" s="167"/>
    </row>
    <row r="63" spans="1:4" s="8" customFormat="1" ht="18" customHeight="1">
      <c r="A63" s="16"/>
      <c r="C63" s="167"/>
    </row>
    <row r="64" spans="1:4" s="8" customFormat="1" ht="18" customHeight="1">
      <c r="A64" s="16"/>
      <c r="C64" s="167"/>
    </row>
    <row r="65" spans="1:3" s="8" customFormat="1" ht="18" customHeight="1">
      <c r="A65" s="16"/>
      <c r="C65" s="167"/>
    </row>
    <row r="66" spans="1:3" s="8" customFormat="1" ht="18" customHeight="1">
      <c r="A66" s="16"/>
      <c r="C66" s="167"/>
    </row>
    <row r="67" spans="1:3" s="8" customFormat="1" ht="18" customHeight="1">
      <c r="A67" s="16"/>
      <c r="C67" s="167"/>
    </row>
    <row r="68" spans="1:3" s="8" customFormat="1" ht="18" customHeight="1">
      <c r="A68" s="16"/>
      <c r="C68" s="167"/>
    </row>
    <row r="69" spans="1:3" s="8" customFormat="1" ht="18" customHeight="1">
      <c r="A69" s="16"/>
      <c r="C69" s="167"/>
    </row>
    <row r="70" spans="1:3" s="8" customFormat="1" ht="18" customHeight="1">
      <c r="A70" s="16"/>
      <c r="C70" s="167"/>
    </row>
    <row r="71" spans="1:3" s="8" customFormat="1" ht="18" customHeight="1">
      <c r="A71" s="17"/>
      <c r="C71" s="167"/>
    </row>
    <row r="72" spans="1:3" ht="22" customHeight="1"/>
  </sheetData>
  <mergeCells count="1">
    <mergeCell ref="E11:F11"/>
  </mergeCells>
  <phoneticPr fontId="15" type="noConversion"/>
  <printOptions horizontalCentered="1" verticalCentered="1"/>
  <pageMargins left="0.59055118110236227" right="0.59055118110236227" top="0.19685039370078741" bottom="0.19685039370078741" header="0.19685039370078741" footer="0.19685039370078741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3"/>
  <sheetViews>
    <sheetView showGridLines="0" topLeftCell="A3" workbookViewId="0">
      <selection sqref="A1:C28"/>
    </sheetView>
  </sheetViews>
  <sheetFormatPr baseColWidth="10" defaultColWidth="8.83203125" defaultRowHeight="13"/>
  <cols>
    <col min="1" max="1" width="59.1640625" customWidth="1"/>
    <col min="2" max="2" width="28.1640625" customWidth="1"/>
    <col min="3" max="3" width="21.1640625" style="165" customWidth="1"/>
    <col min="6" max="6" width="9.83203125" bestFit="1" customWidth="1"/>
  </cols>
  <sheetData>
    <row r="1" spans="1:7" ht="35" customHeight="1">
      <c r="A1" s="196" t="s">
        <v>160</v>
      </c>
      <c r="B1" s="196"/>
      <c r="C1" s="196"/>
    </row>
    <row r="2" spans="1:7" ht="25" customHeight="1" thickBot="1">
      <c r="A2" s="1"/>
    </row>
    <row r="3" spans="1:7" ht="30" customHeight="1" thickBot="1">
      <c r="A3" s="15" t="s">
        <v>10</v>
      </c>
      <c r="B3" s="145" t="s">
        <v>110</v>
      </c>
      <c r="C3" s="161" t="s">
        <v>156</v>
      </c>
    </row>
    <row r="4" spans="1:7" ht="25" customHeight="1">
      <c r="A4" s="24" t="s">
        <v>19</v>
      </c>
      <c r="B4" s="146">
        <v>400</v>
      </c>
      <c r="C4" s="168">
        <v>50</v>
      </c>
    </row>
    <row r="5" spans="1:7" ht="25" customHeight="1">
      <c r="A5" s="25" t="s">
        <v>126</v>
      </c>
      <c r="B5" s="147">
        <v>30000</v>
      </c>
      <c r="C5" s="168">
        <v>22727</v>
      </c>
    </row>
    <row r="6" spans="1:7" ht="25" customHeight="1">
      <c r="A6" s="25" t="s">
        <v>130</v>
      </c>
      <c r="B6" s="147">
        <v>55000</v>
      </c>
      <c r="C6" s="168">
        <v>41107</v>
      </c>
    </row>
    <row r="7" spans="1:7" ht="25" customHeight="1">
      <c r="A7" s="25" t="s">
        <v>65</v>
      </c>
      <c r="B7" s="147">
        <v>30200</v>
      </c>
      <c r="C7" s="168">
        <v>30355</v>
      </c>
    </row>
    <row r="8" spans="1:7" ht="25" customHeight="1">
      <c r="A8" s="25" t="s">
        <v>107</v>
      </c>
      <c r="B8" s="147">
        <f>SUM(B9:B11)</f>
        <v>327200</v>
      </c>
      <c r="C8" s="168">
        <v>383823.84</v>
      </c>
    </row>
    <row r="9" spans="1:7" ht="26" customHeight="1">
      <c r="A9" s="28" t="s">
        <v>131</v>
      </c>
      <c r="B9" s="123">
        <f>22200+5000</f>
        <v>27200</v>
      </c>
      <c r="C9" s="169"/>
    </row>
    <row r="10" spans="1:7" ht="25" customHeight="1">
      <c r="A10" s="14" t="s">
        <v>58</v>
      </c>
      <c r="B10" s="123">
        <v>199000</v>
      </c>
      <c r="C10" s="169"/>
    </row>
    <row r="11" spans="1:7" ht="25" customHeight="1">
      <c r="A11" s="14" t="s">
        <v>57</v>
      </c>
      <c r="B11" s="123">
        <v>101000</v>
      </c>
      <c r="C11" s="169"/>
    </row>
    <row r="12" spans="1:7" ht="25" customHeight="1">
      <c r="A12" s="13" t="s">
        <v>85</v>
      </c>
      <c r="B12" s="147">
        <f>B14+B13</f>
        <v>9900</v>
      </c>
      <c r="C12" s="168">
        <f>C14+C13</f>
        <v>10960</v>
      </c>
    </row>
    <row r="13" spans="1:7" ht="25" customHeight="1">
      <c r="A13" s="14" t="s">
        <v>146</v>
      </c>
      <c r="B13" s="148">
        <v>6300</v>
      </c>
      <c r="C13" s="169">
        <v>5935</v>
      </c>
    </row>
    <row r="14" spans="1:7" ht="25" customHeight="1">
      <c r="A14" s="14" t="s">
        <v>73</v>
      </c>
      <c r="B14" s="148">
        <v>3600</v>
      </c>
      <c r="C14" s="169">
        <v>5025</v>
      </c>
      <c r="G14" s="27"/>
    </row>
    <row r="15" spans="1:7" ht="25" customHeight="1">
      <c r="A15" s="13" t="s">
        <v>86</v>
      </c>
      <c r="B15" s="147">
        <v>660000</v>
      </c>
      <c r="C15" s="168">
        <v>668104.97</v>
      </c>
    </row>
    <row r="16" spans="1:7" ht="25" customHeight="1">
      <c r="A16" s="31" t="s">
        <v>127</v>
      </c>
      <c r="B16" s="149">
        <v>4300</v>
      </c>
      <c r="C16" s="168">
        <v>1813.81</v>
      </c>
    </row>
    <row r="17" spans="1:6" ht="25" customHeight="1">
      <c r="A17" s="31" t="s">
        <v>122</v>
      </c>
      <c r="B17" s="149">
        <v>300000</v>
      </c>
      <c r="C17" s="168">
        <v>250000</v>
      </c>
    </row>
    <row r="18" spans="1:6" ht="25" customHeight="1">
      <c r="A18" s="31" t="s">
        <v>129</v>
      </c>
      <c r="B18" s="149"/>
      <c r="C18" s="168">
        <v>8775</v>
      </c>
    </row>
    <row r="19" spans="1:6" ht="25" customHeight="1">
      <c r="A19" s="31" t="s">
        <v>128</v>
      </c>
      <c r="B19" s="149"/>
      <c r="C19" s="168">
        <v>2500</v>
      </c>
    </row>
    <row r="20" spans="1:6" ht="25" customHeight="1">
      <c r="A20" s="120" t="s">
        <v>147</v>
      </c>
      <c r="B20" s="150"/>
      <c r="C20" s="168">
        <v>12778.14</v>
      </c>
    </row>
    <row r="21" spans="1:6" ht="25" customHeight="1" thickBot="1">
      <c r="A21" s="30" t="s">
        <v>30</v>
      </c>
      <c r="B21" s="151">
        <v>1417000</v>
      </c>
      <c r="C21" s="170">
        <f>C4+C5+C6+C7+C8+C12+C15+C16+C17+C18+C19+C20</f>
        <v>1432994.76</v>
      </c>
    </row>
    <row r="22" spans="1:6" ht="20" customHeight="1">
      <c r="A22" s="12"/>
    </row>
    <row r="23" spans="1:6" ht="20" customHeight="1">
      <c r="A23" s="21"/>
    </row>
    <row r="24" spans="1:6" ht="20" customHeight="1" thickBot="1">
      <c r="A24" s="11"/>
    </row>
    <row r="25" spans="1:6" ht="25" customHeight="1" thickBot="1">
      <c r="A25" s="2" t="s">
        <v>11</v>
      </c>
      <c r="B25" s="152" t="s">
        <v>110</v>
      </c>
      <c r="C25" s="171" t="s">
        <v>152</v>
      </c>
    </row>
    <row r="26" spans="1:6" ht="30" customHeight="1" thickBot="1">
      <c r="A26" s="18" t="s">
        <v>31</v>
      </c>
      <c r="B26" s="153">
        <f>B21</f>
        <v>1417000</v>
      </c>
      <c r="C26" s="168">
        <v>1432994.76</v>
      </c>
      <c r="E26" s="10"/>
      <c r="F26" s="10"/>
    </row>
    <row r="27" spans="1:6" ht="30" customHeight="1" thickBot="1">
      <c r="A27" s="5" t="s">
        <v>46</v>
      </c>
      <c r="B27" s="154">
        <f>rozpočet3!F33</f>
        <v>1417000</v>
      </c>
      <c r="C27" s="168">
        <v>1461384.27</v>
      </c>
    </row>
    <row r="28" spans="1:6" ht="30" customHeight="1" thickBot="1">
      <c r="A28" s="35" t="s">
        <v>144</v>
      </c>
      <c r="B28" s="155">
        <f>B26-B27</f>
        <v>0</v>
      </c>
      <c r="C28" s="172">
        <f>C26-C27</f>
        <v>-28389.510000000009</v>
      </c>
    </row>
    <row r="31" spans="1:6">
      <c r="A31" s="178"/>
      <c r="B31" s="178"/>
    </row>
    <row r="33" spans="1:4">
      <c r="A33" s="178"/>
      <c r="B33" s="178"/>
      <c r="C33" s="178"/>
      <c r="D33" s="178"/>
    </row>
  </sheetData>
  <mergeCells count="3">
    <mergeCell ref="A31:B31"/>
    <mergeCell ref="A33:D33"/>
    <mergeCell ref="A1:C1"/>
  </mergeCells>
  <phoneticPr fontId="15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rozpočet</vt:lpstr>
      <vt:lpstr>rozpočet2</vt:lpstr>
      <vt:lpstr>rozpočet3</vt:lpstr>
      <vt:lpstr>príjmová časť</vt:lpstr>
      <vt:lpstr>'príjmová časť'!Oblasť_tlače</vt:lpstr>
      <vt:lpstr>rozpočet!Oblasť_tlače</vt:lpstr>
      <vt:lpstr>rozpočet2!Oblasť_tlače</vt:lpstr>
      <vt:lpstr>rozpočet3!Oblasť_tlače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Stredoslovenský futbalový zvaz</dc:creator>
  <cp:lastModifiedBy>Michaela Potančoková</cp:lastModifiedBy>
  <cp:lastPrinted>2026-05-12T07:00:25Z</cp:lastPrinted>
  <dcterms:created xsi:type="dcterms:W3CDTF">1997-01-06T21:49:28Z</dcterms:created>
  <dcterms:modified xsi:type="dcterms:W3CDTF">2026-05-12T07:02:53Z</dcterms:modified>
</cp:coreProperties>
</file>